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manuel.delcampo/Library/CloudStorage/GoogleDrive-manueldelcampocastillo@gmail.com/Mi unidad/NEW ERA/PROYECTO EDUCACIÓN FINANCIERA/TEST FINANCIERO/"/>
    </mc:Choice>
  </mc:AlternateContent>
  <xr:revisionPtr revIDLastSave="0" documentId="8_{A19E1B3B-33DA-874E-84A8-7E5B807D21A5}" xr6:coauthVersionLast="47" xr6:coauthVersionMax="47" xr10:uidLastSave="{00000000-0000-0000-0000-000000000000}"/>
  <bookViews>
    <workbookView xWindow="3340" yWindow="720" windowWidth="23300" windowHeight="16360" activeTab="2" xr2:uid="{00000000-000D-0000-FFFF-FFFF00000000}"/>
  </bookViews>
  <sheets>
    <sheet name="📋 BIENVENIDA" sheetId="1" r:id="rId1"/>
    <sheet name="📥 Importación ING 2024" sheetId="2" r:id="rId2"/>
    <sheet name="💰 Calculadora Estado Financier" sheetId="3" r:id="rId3"/>
    <sheet name="📊 Presupuesto - P&amp;L" sheetId="4" r:id="rId4"/>
    <sheet name="🔮 Simulador" sheetId="5" r:id="rId5"/>
    <sheet name="Dashboard" sheetId="6" r:id="rId6"/>
    <sheet name="Prompts IA"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52" i="4" l="1"/>
  <c r="H50" i="4"/>
  <c r="H48" i="4"/>
  <c r="H37" i="4"/>
  <c r="I37" i="4" s="1"/>
  <c r="H28" i="4"/>
  <c r="H20" i="4"/>
  <c r="AB20" i="4" s="1"/>
  <c r="D52" i="4"/>
  <c r="C52" i="4"/>
  <c r="E52" i="4"/>
  <c r="AB52" i="4"/>
  <c r="AB50" i="4"/>
  <c r="AB41" i="4"/>
  <c r="AC41" i="4" s="1"/>
  <c r="AB42" i="4"/>
  <c r="AC42" i="4" s="1"/>
  <c r="AB43" i="4"/>
  <c r="AB44" i="4"/>
  <c r="AB45" i="4"/>
  <c r="AC45" i="4" s="1"/>
  <c r="AB46" i="4"/>
  <c r="AC46" i="4" s="1"/>
  <c r="AB47" i="4"/>
  <c r="AC47" i="4" s="1"/>
  <c r="AB48" i="4"/>
  <c r="AB40" i="4"/>
  <c r="AC40" i="4" s="1"/>
  <c r="AB32" i="4"/>
  <c r="AC32" i="4" s="1"/>
  <c r="AB33" i="4"/>
  <c r="AB34" i="4"/>
  <c r="AB35" i="4"/>
  <c r="AC35" i="4" s="1"/>
  <c r="AB36" i="4"/>
  <c r="AB37" i="4"/>
  <c r="AB31" i="4"/>
  <c r="AB24" i="4"/>
  <c r="AB25" i="4"/>
  <c r="AC25" i="4" s="1"/>
  <c r="AB26" i="4"/>
  <c r="AC26" i="4" s="1"/>
  <c r="AB27" i="4"/>
  <c r="AB28" i="4"/>
  <c r="AB23" i="4"/>
  <c r="AB13" i="4"/>
  <c r="AB14" i="4"/>
  <c r="AB15" i="4"/>
  <c r="AC15" i="4" s="1"/>
  <c r="AB16" i="4"/>
  <c r="AC16" i="4" s="1"/>
  <c r="AB17" i="4"/>
  <c r="AB18" i="4"/>
  <c r="AB19" i="4"/>
  <c r="AB12" i="4"/>
  <c r="AB9" i="4"/>
  <c r="C80" i="5"/>
  <c r="C82" i="5" s="1"/>
  <c r="C85" i="5" s="1"/>
  <c r="C86" i="5" s="1"/>
  <c r="C36" i="5"/>
  <c r="C51" i="5" s="1"/>
  <c r="E26" i="5"/>
  <c r="C26" i="5"/>
  <c r="E25" i="5"/>
  <c r="C25" i="5"/>
  <c r="E24" i="5"/>
  <c r="C24" i="5"/>
  <c r="E23" i="5"/>
  <c r="C23" i="5"/>
  <c r="E27" i="5" s="1"/>
  <c r="E22" i="5"/>
  <c r="C22" i="5"/>
  <c r="C21" i="5"/>
  <c r="C20" i="5"/>
  <c r="C19" i="5"/>
  <c r="E16" i="5"/>
  <c r="C30" i="5" s="1"/>
  <c r="C52" i="5" s="1"/>
  <c r="C15" i="5"/>
  <c r="C14" i="5"/>
  <c r="C13" i="5"/>
  <c r="C12" i="5"/>
  <c r="C11" i="5"/>
  <c r="D95" i="3"/>
  <c r="D93" i="3"/>
  <c r="D88" i="3"/>
  <c r="D96" i="3" s="1"/>
  <c r="D50" i="3"/>
  <c r="G18" i="6" s="1"/>
  <c r="D39" i="3"/>
  <c r="D51" i="3" s="1"/>
  <c r="D29" i="3"/>
  <c r="G17" i="6" s="1"/>
  <c r="D21" i="3"/>
  <c r="D67" i="3" s="1"/>
  <c r="D10" i="3"/>
  <c r="C15" i="6" s="1"/>
  <c r="E41" i="2"/>
  <c r="C41" i="2"/>
  <c r="E34" i="2"/>
  <c r="C34" i="2"/>
  <c r="E27" i="2"/>
  <c r="C27" i="2"/>
  <c r="E21" i="2"/>
  <c r="F43" i="2" s="1"/>
  <c r="C21" i="2"/>
  <c r="F10" i="2"/>
  <c r="L50" i="4"/>
  <c r="D50" i="4"/>
  <c r="Z48" i="4"/>
  <c r="X48" i="4"/>
  <c r="V48" i="4"/>
  <c r="T48" i="4"/>
  <c r="R48" i="4"/>
  <c r="P48" i="4"/>
  <c r="N48" i="4"/>
  <c r="L48" i="4"/>
  <c r="J48" i="4"/>
  <c r="F48" i="4"/>
  <c r="D48" i="4"/>
  <c r="AA47" i="4"/>
  <c r="Y47" i="4"/>
  <c r="U47" i="4"/>
  <c r="O47" i="4"/>
  <c r="M47" i="4"/>
  <c r="K47" i="4"/>
  <c r="I47" i="4"/>
  <c r="E47" i="4"/>
  <c r="C47" i="4"/>
  <c r="W47" i="4" s="1"/>
  <c r="Y46" i="4"/>
  <c r="W46" i="4"/>
  <c r="I46" i="4"/>
  <c r="G46" i="4"/>
  <c r="C46" i="4"/>
  <c r="U46" i="4" s="1"/>
  <c r="AA45" i="4"/>
  <c r="Y45" i="4"/>
  <c r="W45" i="4"/>
  <c r="U45" i="4"/>
  <c r="Q45" i="4"/>
  <c r="O45" i="4"/>
  <c r="M45" i="4"/>
  <c r="K45" i="4"/>
  <c r="I45" i="4"/>
  <c r="G45" i="4"/>
  <c r="E45" i="4"/>
  <c r="C45" i="4"/>
  <c r="S45" i="4" s="1"/>
  <c r="C44" i="4"/>
  <c r="E44" i="4" s="1"/>
  <c r="C43" i="4"/>
  <c r="AA42" i="4"/>
  <c r="Q42" i="4"/>
  <c r="O42" i="4"/>
  <c r="K42" i="4"/>
  <c r="C42" i="4"/>
  <c r="M42" i="4" s="1"/>
  <c r="Y41" i="4"/>
  <c r="Q41" i="4"/>
  <c r="O41" i="4"/>
  <c r="M41" i="4"/>
  <c r="I41" i="4"/>
  <c r="C41" i="4"/>
  <c r="AA41" i="4" s="1"/>
  <c r="AA40" i="4"/>
  <c r="W40" i="4"/>
  <c r="U40" i="4"/>
  <c r="Q40" i="4"/>
  <c r="O40" i="4"/>
  <c r="M40" i="4"/>
  <c r="K40" i="4"/>
  <c r="G40" i="4"/>
  <c r="E40" i="4"/>
  <c r="C40" i="4"/>
  <c r="Y40" i="4" s="1"/>
  <c r="AA37" i="4"/>
  <c r="Z37" i="4"/>
  <c r="X37" i="4"/>
  <c r="V37" i="4"/>
  <c r="T37" i="4"/>
  <c r="U37" i="4" s="1"/>
  <c r="S37" i="4"/>
  <c r="R37" i="4"/>
  <c r="P37" i="4"/>
  <c r="N37" i="4"/>
  <c r="L37" i="4"/>
  <c r="J37" i="4"/>
  <c r="K37" i="4" s="1"/>
  <c r="F37" i="4"/>
  <c r="D37" i="4"/>
  <c r="C37" i="4"/>
  <c r="AC36" i="4"/>
  <c r="AA36" i="4"/>
  <c r="Q36" i="4"/>
  <c r="O36" i="4"/>
  <c r="K36" i="4"/>
  <c r="C36" i="4"/>
  <c r="M36" i="4" s="1"/>
  <c r="Y35" i="4"/>
  <c r="Q35" i="4"/>
  <c r="O35" i="4"/>
  <c r="M35" i="4"/>
  <c r="I35" i="4"/>
  <c r="C35" i="4"/>
  <c r="AA35" i="4" s="1"/>
  <c r="AC34" i="4"/>
  <c r="AA34" i="4"/>
  <c r="W34" i="4"/>
  <c r="U34" i="4"/>
  <c r="Q34" i="4"/>
  <c r="O34" i="4"/>
  <c r="M34" i="4"/>
  <c r="K34" i="4"/>
  <c r="G34" i="4"/>
  <c r="E34" i="4"/>
  <c r="C34" i="4"/>
  <c r="Y34" i="4" s="1"/>
  <c r="AC33" i="4"/>
  <c r="AA33" i="4"/>
  <c r="Y33" i="4"/>
  <c r="U33" i="4"/>
  <c r="O33" i="4"/>
  <c r="M33" i="4"/>
  <c r="K33" i="4"/>
  <c r="I33" i="4"/>
  <c r="E33" i="4"/>
  <c r="C33" i="4"/>
  <c r="W33" i="4" s="1"/>
  <c r="Y32" i="4"/>
  <c r="W32" i="4"/>
  <c r="I32" i="4"/>
  <c r="G32" i="4"/>
  <c r="C32" i="4"/>
  <c r="U32" i="4" s="1"/>
  <c r="AC31" i="4"/>
  <c r="AA31" i="4"/>
  <c r="Y31" i="4"/>
  <c r="W31" i="4"/>
  <c r="U31" i="4"/>
  <c r="Q31" i="4"/>
  <c r="O31" i="4"/>
  <c r="M31" i="4"/>
  <c r="K31" i="4"/>
  <c r="I31" i="4"/>
  <c r="G31" i="4"/>
  <c r="E31" i="4"/>
  <c r="C31" i="4"/>
  <c r="S31" i="4" s="1"/>
  <c r="Z28" i="4"/>
  <c r="X28" i="4"/>
  <c r="V28" i="4"/>
  <c r="T28" i="4"/>
  <c r="R28" i="4"/>
  <c r="P28" i="4"/>
  <c r="N28" i="4"/>
  <c r="L28" i="4"/>
  <c r="J28" i="4"/>
  <c r="F28" i="4"/>
  <c r="D28" i="4"/>
  <c r="AC27" i="4"/>
  <c r="AA27" i="4"/>
  <c r="Y27" i="4"/>
  <c r="U27" i="4"/>
  <c r="O27" i="4"/>
  <c r="M27" i="4"/>
  <c r="K27" i="4"/>
  <c r="I27" i="4"/>
  <c r="E27" i="4"/>
  <c r="C27" i="4"/>
  <c r="W27" i="4" s="1"/>
  <c r="Y26" i="4"/>
  <c r="W26" i="4"/>
  <c r="I26" i="4"/>
  <c r="G26" i="4"/>
  <c r="C26" i="4"/>
  <c r="U26" i="4" s="1"/>
  <c r="AA25" i="4"/>
  <c r="Y25" i="4"/>
  <c r="W25" i="4"/>
  <c r="U25" i="4"/>
  <c r="Q25" i="4"/>
  <c r="O25" i="4"/>
  <c r="K25" i="4"/>
  <c r="I25" i="4"/>
  <c r="G25" i="4"/>
  <c r="E25" i="4"/>
  <c r="C25" i="4"/>
  <c r="S25" i="4" s="1"/>
  <c r="U24" i="4"/>
  <c r="S24" i="4"/>
  <c r="O24" i="4"/>
  <c r="C24" i="4"/>
  <c r="S23" i="4"/>
  <c r="Q23" i="4"/>
  <c r="C23" i="4"/>
  <c r="Z20" i="4"/>
  <c r="X20" i="4"/>
  <c r="V20" i="4"/>
  <c r="T20" i="4"/>
  <c r="R20" i="4"/>
  <c r="P20" i="4"/>
  <c r="N20" i="4"/>
  <c r="L20" i="4"/>
  <c r="J20" i="4"/>
  <c r="F20" i="4"/>
  <c r="D20" i="4"/>
  <c r="AC19" i="4"/>
  <c r="AA19" i="4"/>
  <c r="Y19" i="4"/>
  <c r="W19" i="4"/>
  <c r="U19" i="4"/>
  <c r="Q19" i="4"/>
  <c r="O19" i="4"/>
  <c r="K19" i="4"/>
  <c r="I19" i="4"/>
  <c r="G19" i="4"/>
  <c r="E19" i="4"/>
  <c r="C19" i="4"/>
  <c r="S19" i="4" s="1"/>
  <c r="U18" i="4"/>
  <c r="C18" i="4"/>
  <c r="M17" i="4"/>
  <c r="C17" i="4"/>
  <c r="AA16" i="4"/>
  <c r="S16" i="4"/>
  <c r="Q16" i="4"/>
  <c r="O16" i="4"/>
  <c r="K16" i="4"/>
  <c r="C16" i="4"/>
  <c r="M16" i="4" s="1"/>
  <c r="Y15" i="4"/>
  <c r="Q15" i="4"/>
  <c r="O15" i="4"/>
  <c r="M15" i="4"/>
  <c r="I15" i="4"/>
  <c r="C15" i="4"/>
  <c r="AA15" i="4" s="1"/>
  <c r="AC14" i="4"/>
  <c r="AA14" i="4"/>
  <c r="W14" i="4"/>
  <c r="U14" i="4"/>
  <c r="Q14" i="4"/>
  <c r="O14" i="4"/>
  <c r="M14" i="4"/>
  <c r="K14" i="4"/>
  <c r="G14" i="4"/>
  <c r="E14" i="4"/>
  <c r="C14" i="4"/>
  <c r="Y14" i="4" s="1"/>
  <c r="AC13" i="4"/>
  <c r="AA13" i="4"/>
  <c r="Y13" i="4"/>
  <c r="U13" i="4"/>
  <c r="O13" i="4"/>
  <c r="M13" i="4"/>
  <c r="K13" i="4"/>
  <c r="I13" i="4"/>
  <c r="E13" i="4"/>
  <c r="C13" i="4"/>
  <c r="W13" i="4" s="1"/>
  <c r="AC12" i="4"/>
  <c r="Y12" i="4"/>
  <c r="W12" i="4"/>
  <c r="S12" i="4"/>
  <c r="I12" i="4"/>
  <c r="G12" i="4"/>
  <c r="C12" i="4"/>
  <c r="Q18" i="4" l="1"/>
  <c r="M18" i="4"/>
  <c r="W18" i="4"/>
  <c r="AA18" i="4"/>
  <c r="K18" i="4"/>
  <c r="Y18" i="4"/>
  <c r="I18" i="4"/>
  <c r="G18" i="4"/>
  <c r="I20" i="4"/>
  <c r="C19" i="6"/>
  <c r="F9" i="6"/>
  <c r="E18" i="4"/>
  <c r="O23" i="4"/>
  <c r="AA23" i="4"/>
  <c r="K23" i="4"/>
  <c r="U23" i="4"/>
  <c r="C28" i="4"/>
  <c r="Y23" i="4"/>
  <c r="I23" i="4"/>
  <c r="W23" i="4"/>
  <c r="G23" i="4"/>
  <c r="E23" i="4"/>
  <c r="W37" i="4"/>
  <c r="O37" i="4"/>
  <c r="G37" i="4"/>
  <c r="Q37" i="4"/>
  <c r="AC37" i="4"/>
  <c r="AA48" i="4"/>
  <c r="Q44" i="4"/>
  <c r="AC44" i="4"/>
  <c r="O44" i="4"/>
  <c r="M44" i="4"/>
  <c r="AA44" i="4"/>
  <c r="K44" i="4"/>
  <c r="Y44" i="4"/>
  <c r="I44" i="4"/>
  <c r="W44" i="4"/>
  <c r="G44" i="4"/>
  <c r="Y48" i="4"/>
  <c r="O18" i="4"/>
  <c r="M23" i="4"/>
  <c r="S28" i="4"/>
  <c r="E37" i="4"/>
  <c r="S44" i="4"/>
  <c r="E45" i="2"/>
  <c r="O17" i="4"/>
  <c r="AA17" i="4"/>
  <c r="K17" i="4"/>
  <c r="E17" i="4"/>
  <c r="Y17" i="4"/>
  <c r="I17" i="4"/>
  <c r="U17" i="4"/>
  <c r="W17" i="4"/>
  <c r="G17" i="4"/>
  <c r="S18" i="4"/>
  <c r="W20" i="4"/>
  <c r="U44" i="4"/>
  <c r="Q48" i="4"/>
  <c r="C20" i="4"/>
  <c r="Y20" i="4"/>
  <c r="O43" i="4"/>
  <c r="M43" i="4"/>
  <c r="AA43" i="4"/>
  <c r="K43" i="4"/>
  <c r="U43" i="4"/>
  <c r="Y43" i="4"/>
  <c r="I43" i="4"/>
  <c r="W43" i="4"/>
  <c r="G43" i="4"/>
  <c r="E43" i="4"/>
  <c r="S48" i="4"/>
  <c r="D71" i="3"/>
  <c r="D70" i="3"/>
  <c r="D68" i="3"/>
  <c r="D76" i="3"/>
  <c r="Q17" i="4"/>
  <c r="O20" i="4"/>
  <c r="AC23" i="4"/>
  <c r="K28" i="4"/>
  <c r="Q43" i="4"/>
  <c r="S17" i="4"/>
  <c r="AC18" i="4"/>
  <c r="Q20" i="4"/>
  <c r="Q24" i="4"/>
  <c r="AC24" i="4"/>
  <c r="M24" i="4"/>
  <c r="W24" i="4"/>
  <c r="AA24" i="4"/>
  <c r="K24" i="4"/>
  <c r="G24" i="4"/>
  <c r="Y24" i="4"/>
  <c r="I24" i="4"/>
  <c r="Y28" i="4"/>
  <c r="Y37" i="4"/>
  <c r="S43" i="4"/>
  <c r="I48" i="4"/>
  <c r="U12" i="4"/>
  <c r="E12" i="4"/>
  <c r="Q12" i="4"/>
  <c r="K12" i="4"/>
  <c r="O12" i="4"/>
  <c r="AA12" i="4"/>
  <c r="M12" i="4"/>
  <c r="AC17" i="4"/>
  <c r="Z50" i="4"/>
  <c r="R50" i="4"/>
  <c r="J50" i="4"/>
  <c r="X50" i="4"/>
  <c r="P50" i="4"/>
  <c r="V50" i="4"/>
  <c r="N50" i="4"/>
  <c r="F50" i="4"/>
  <c r="G20" i="4"/>
  <c r="E24" i="4"/>
  <c r="M37" i="4"/>
  <c r="AC43" i="4"/>
  <c r="K48" i="4"/>
  <c r="T50" i="4"/>
  <c r="G15" i="6"/>
  <c r="D79" i="3"/>
  <c r="B5" i="6"/>
  <c r="D61" i="3"/>
  <c r="C70" i="5"/>
  <c r="C73" i="5" s="1"/>
  <c r="G16" i="6"/>
  <c r="AA32" i="4"/>
  <c r="S36" i="4"/>
  <c r="K46" i="4"/>
  <c r="S15" i="4"/>
  <c r="E16" i="4"/>
  <c r="U16" i="4"/>
  <c r="M26" i="4"/>
  <c r="M32" i="4"/>
  <c r="S35" i="4"/>
  <c r="E36" i="4"/>
  <c r="U36" i="4"/>
  <c r="S41" i="4"/>
  <c r="E42" i="4"/>
  <c r="U42" i="4"/>
  <c r="M46" i="4"/>
  <c r="D30" i="3"/>
  <c r="D57" i="3" s="1"/>
  <c r="K26" i="4"/>
  <c r="AA26" i="4"/>
  <c r="Q13" i="4"/>
  <c r="S14" i="4"/>
  <c r="E15" i="4"/>
  <c r="U15" i="4"/>
  <c r="G16" i="4"/>
  <c r="W16" i="4"/>
  <c r="M19" i="4"/>
  <c r="M25" i="4"/>
  <c r="O26" i="4"/>
  <c r="Q27" i="4"/>
  <c r="O32" i="4"/>
  <c r="Q33" i="4"/>
  <c r="S34" i="4"/>
  <c r="E35" i="4"/>
  <c r="U35" i="4"/>
  <c r="G36" i="4"/>
  <c r="W36" i="4"/>
  <c r="S40" i="4"/>
  <c r="E41" i="4"/>
  <c r="U41" i="4"/>
  <c r="G42" i="4"/>
  <c r="W42" i="4"/>
  <c r="O46" i="4"/>
  <c r="Q47" i="4"/>
  <c r="C48" i="4"/>
  <c r="K32" i="4"/>
  <c r="S42" i="4"/>
  <c r="AA46" i="4"/>
  <c r="S13" i="4"/>
  <c r="G15" i="4"/>
  <c r="W15" i="4"/>
  <c r="I16" i="4"/>
  <c r="Y16" i="4"/>
  <c r="Q26" i="4"/>
  <c r="S27" i="4"/>
  <c r="Q32" i="4"/>
  <c r="S33" i="4"/>
  <c r="G35" i="4"/>
  <c r="W35" i="4"/>
  <c r="I36" i="4"/>
  <c r="Y36" i="4"/>
  <c r="G41" i="4"/>
  <c r="W41" i="4"/>
  <c r="I42" i="4"/>
  <c r="Y42" i="4"/>
  <c r="Q46" i="4"/>
  <c r="S47" i="4"/>
  <c r="S26" i="4"/>
  <c r="S32" i="4"/>
  <c r="S46" i="4"/>
  <c r="C9" i="4"/>
  <c r="G13" i="4"/>
  <c r="I14" i="4"/>
  <c r="K15" i="4"/>
  <c r="E26" i="4"/>
  <c r="G27" i="4"/>
  <c r="E32" i="4"/>
  <c r="G33" i="4"/>
  <c r="I34" i="4"/>
  <c r="K35" i="4"/>
  <c r="I40" i="4"/>
  <c r="K41" i="4"/>
  <c r="E46" i="4"/>
  <c r="G47" i="4"/>
  <c r="D56" i="3"/>
  <c r="X52" i="4" l="1"/>
  <c r="P52" i="4"/>
  <c r="V52" i="4"/>
  <c r="N52" i="4"/>
  <c r="F52" i="4"/>
  <c r="T52" i="4"/>
  <c r="U52" i="4" s="1"/>
  <c r="L52" i="4"/>
  <c r="M52" i="4" s="1"/>
  <c r="R52" i="4"/>
  <c r="J52" i="4"/>
  <c r="Z52" i="4"/>
  <c r="O50" i="4"/>
  <c r="Q50" i="4"/>
  <c r="AC28" i="4"/>
  <c r="U28" i="4"/>
  <c r="M28" i="4"/>
  <c r="E28" i="4"/>
  <c r="W28" i="4"/>
  <c r="G28" i="4"/>
  <c r="O28" i="4"/>
  <c r="S9" i="4"/>
  <c r="AC9" i="4"/>
  <c r="O9" i="4"/>
  <c r="M9" i="4"/>
  <c r="Y9" i="4"/>
  <c r="AA9" i="4"/>
  <c r="K9" i="4"/>
  <c r="I9" i="4"/>
  <c r="W9" i="4"/>
  <c r="U9" i="4"/>
  <c r="Q9" i="4"/>
  <c r="G9" i="4"/>
  <c r="E9" i="4"/>
  <c r="AA28" i="4"/>
  <c r="Y50" i="4"/>
  <c r="I28" i="4"/>
  <c r="W50" i="4"/>
  <c r="K50" i="4"/>
  <c r="Q28" i="4"/>
  <c r="AA50" i="4"/>
  <c r="U50" i="4"/>
  <c r="D97" i="3"/>
  <c r="C29" i="5"/>
  <c r="D58" i="3"/>
  <c r="AC48" i="4"/>
  <c r="U48" i="4"/>
  <c r="M48" i="4"/>
  <c r="E48" i="4"/>
  <c r="W48" i="4"/>
  <c r="G48" i="4"/>
  <c r="O48" i="4"/>
  <c r="S50" i="4"/>
  <c r="C50" i="4"/>
  <c r="AA20" i="4"/>
  <c r="E20" i="4"/>
  <c r="M20" i="4"/>
  <c r="U20" i="4"/>
  <c r="K20" i="4"/>
  <c r="AC20" i="4"/>
  <c r="S20" i="4"/>
  <c r="C31" i="5" l="1"/>
  <c r="D5" i="6"/>
  <c r="C16" i="6"/>
  <c r="C37" i="5"/>
  <c r="C40" i="5" s="1"/>
  <c r="B9" i="6" s="1"/>
  <c r="AC52" i="4"/>
  <c r="G52" i="4"/>
  <c r="O52" i="4"/>
  <c r="AA52" i="4"/>
  <c r="K52" i="4"/>
  <c r="I52" i="4"/>
  <c r="S52" i="4"/>
  <c r="Q52" i="4"/>
  <c r="C60" i="5"/>
  <c r="C18" i="6"/>
  <c r="F5" i="6"/>
  <c r="D80" i="3"/>
  <c r="D62" i="3"/>
  <c r="W52" i="4"/>
  <c r="E50" i="4"/>
  <c r="M50" i="4"/>
  <c r="AC50" i="4"/>
  <c r="I50" i="4"/>
  <c r="G50" i="4"/>
  <c r="Y52" i="4"/>
  <c r="C61" i="5" l="1"/>
  <c r="C64" i="5"/>
  <c r="C65" i="5" s="1"/>
  <c r="C17" i="6"/>
  <c r="C43" i="5"/>
  <c r="C44" i="5" s="1"/>
  <c r="D9" i="6" s="1"/>
  <c r="C7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 CFO</author>
    <author>Manuel del Campo Castillo</author>
  </authors>
  <commentList>
    <comment ref="D7" authorId="0" shapeId="0" xr:uid="{00000000-0006-0000-0200-000001000000}">
      <text>
        <r>
          <rPr>
            <sz val="11"/>
            <color theme="1"/>
            <rFont val="Rockwell"/>
            <scheme val="minor"/>
          </rPr>
          <t>Tu salario neto mensual (después de impuestos).
No incluyas pagas extras aquí.</t>
        </r>
      </text>
    </comment>
    <comment ref="D9" authorId="0" shapeId="0" xr:uid="{00000000-0006-0000-0200-000002000000}">
      <text>
        <r>
          <rPr>
            <sz val="11"/>
            <color rgb="FF000000"/>
            <rFont val="Rockwell"/>
            <family val="1"/>
          </rPr>
          <t xml:space="preserve">Pagas extras anuales divididas entre 12.
</t>
        </r>
        <r>
          <rPr>
            <sz val="11"/>
            <color rgb="FF000000"/>
            <rFont val="Rockwell"/>
            <family val="1"/>
          </rPr>
          <t>Ejemplo: 2 pagas de 3.000€ = 500€/mes</t>
        </r>
      </text>
    </comment>
    <comment ref="D15" authorId="0" shapeId="0" xr:uid="{00000000-0006-0000-0200-000003000000}">
      <text>
        <r>
          <rPr>
            <sz val="11"/>
            <color rgb="FF000000"/>
            <rFont val="Rockwell"/>
            <family val="1"/>
          </rPr>
          <t xml:space="preserve">IBI e IVTM anuales divididos entre 12.
</t>
        </r>
        <r>
          <rPr>
            <sz val="11"/>
            <color rgb="FF000000"/>
            <rFont val="Rockwell"/>
            <family val="1"/>
          </rPr>
          <t>Ejemplo: 600€/año = 50€/mes</t>
        </r>
      </text>
    </comment>
    <comment ref="D16" authorId="0" shapeId="0" xr:uid="{00000000-0006-0000-0200-000004000000}">
      <text>
        <r>
          <rPr>
            <sz val="11"/>
            <color rgb="FF000000"/>
            <rFont val="Rockwell"/>
            <family val="1"/>
          </rPr>
          <t xml:space="preserve">Recibos mensuales: luz, agua, gas.
</t>
        </r>
        <r>
          <rPr>
            <sz val="11"/>
            <color rgb="FF000000"/>
            <rFont val="Rockwell"/>
            <family val="1"/>
          </rPr>
          <t>Si pagas bimensual, divide entre 2.</t>
        </r>
      </text>
    </comment>
    <comment ref="B23" authorId="1" shapeId="0" xr:uid="{00000000-0006-0000-0200-000005000000}">
      <text>
        <r>
          <rPr>
            <sz val="11"/>
            <color theme="1"/>
            <rFont val="Rockwell"/>
            <scheme val="minor"/>
          </rPr>
          <t xml:space="preserve">Gastos que podrías reducir o eliminar si necesitas ahorrar.
</t>
        </r>
      </text>
    </comment>
    <comment ref="B32" authorId="1" shapeId="0" xr:uid="{00000000-0006-0000-0200-000006000000}">
      <text>
        <r>
          <rPr>
            <sz val="11"/>
            <color theme="1"/>
            <rFont val="Rockwell"/>
            <scheme val="minor"/>
          </rPr>
          <t xml:space="preserve">Gastos necesarios pero variables por estacionalidad. 
</t>
        </r>
      </text>
    </comment>
    <comment ref="B41" authorId="1" shapeId="0" xr:uid="{00000000-0006-0000-0200-000007000000}">
      <text>
        <r>
          <rPr>
            <sz val="11"/>
            <color theme="1"/>
            <rFont val="Rockwell"/>
            <scheme val="minor"/>
          </rPr>
          <t xml:space="preserve">Gastos que pueden reeducirse o eliminarse si se necesita ahorrar
</t>
        </r>
      </text>
    </comment>
  </commentList>
</comments>
</file>

<file path=xl/sharedStrings.xml><?xml version="1.0" encoding="utf-8"?>
<sst xmlns="http://schemas.openxmlformats.org/spreadsheetml/2006/main" count="457" uniqueCount="283">
  <si>
    <t>PRESUPUESTO - P&amp;L MENSUAL</t>
  </si>
  <si>
    <t>Compara tu presupuesto con lo que realmente gastas cada mes</t>
  </si>
  <si>
    <t>CONCEPTO</t>
  </si>
  <si>
    <t>PRESUPUESTO</t>
  </si>
  <si>
    <t>REAL ENERO</t>
  </si>
  <si>
    <t>DIFERENCIA</t>
  </si>
  <si>
    <t>REAL FEBRERO</t>
  </si>
  <si>
    <t>REAL MARZO</t>
  </si>
  <si>
    <t>REAL ABRIL</t>
  </si>
  <si>
    <t>REAL MAYO</t>
  </si>
  <si>
    <t>REAL JUNIO</t>
  </si>
  <si>
    <t>REAL JULIO</t>
  </si>
  <si>
    <t>REAL AGOSTO</t>
  </si>
  <si>
    <t>REAL SEPTIEMBRE</t>
  </si>
  <si>
    <t>REAL OCTUBRE</t>
  </si>
  <si>
    <t>REAL NOVIEMBRE</t>
  </si>
  <si>
    <t>REAL DICIEMBRE</t>
  </si>
  <si>
    <t>MEDIA MENSUAL AÑO</t>
  </si>
  <si>
    <t>DIF vs PRESUP</t>
  </si>
  <si>
    <t>INGRESOS</t>
  </si>
  <si>
    <t>Total Ingresos</t>
  </si>
  <si>
    <t>A. GASTOS FIJOS IMPRESCINDIBLES</t>
  </si>
  <si>
    <t>Hipoteca/Alquiler</t>
  </si>
  <si>
    <t>Comunidad</t>
  </si>
  <si>
    <t>IBI/IVTM</t>
  </si>
  <si>
    <t>Luz</t>
  </si>
  <si>
    <t>Gas</t>
  </si>
  <si>
    <t>Agua</t>
  </si>
  <si>
    <t>Seguros obligatorios</t>
  </si>
  <si>
    <t>Colegio hijos</t>
  </si>
  <si>
    <t>Subtotal A</t>
  </si>
  <si>
    <t>B. GASTOS FIJOS OPTIMIZABLES</t>
  </si>
  <si>
    <t>Móvil/Internet</t>
  </si>
  <si>
    <t>Streaming</t>
  </si>
  <si>
    <t>Gimnasio</t>
  </si>
  <si>
    <t>Actividades extraesc./Pagas</t>
  </si>
  <si>
    <t>Otras suscripciones</t>
  </si>
  <si>
    <t>Subtotal B</t>
  </si>
  <si>
    <t>C. GASTOS VARIABLES NECESARIOS</t>
  </si>
  <si>
    <t>Alimentación</t>
  </si>
  <si>
    <t>Gasolina/Transporte</t>
  </si>
  <si>
    <t>Salud</t>
  </si>
  <si>
    <t>Ropa hijos</t>
  </si>
  <si>
    <t>Mant. hogar</t>
  </si>
  <si>
    <t>Mant. coche</t>
  </si>
  <si>
    <t>Subtotal C</t>
  </si>
  <si>
    <t>D. GASTOS VARIABLES DISCRECIONALES</t>
  </si>
  <si>
    <t>Restaurantes</t>
  </si>
  <si>
    <t>Ocio</t>
  </si>
  <si>
    <t>Vacaciones</t>
  </si>
  <si>
    <t>Ropa adultos</t>
  </si>
  <si>
    <t>Compras online</t>
  </si>
  <si>
    <t>Regalos</t>
  </si>
  <si>
    <t>Peluquería</t>
  </si>
  <si>
    <t>Extras</t>
  </si>
  <si>
    <t>Subtotal D</t>
  </si>
  <si>
    <t>TOTAL GASTOS</t>
  </si>
  <si>
    <t>AHORRO (Ingresos - Gastos)</t>
  </si>
  <si>
    <t>PERSONAL CFO</t>
  </si>
  <si>
    <t>Tu Director Financiero Personal</t>
  </si>
  <si>
    <t>Gestiona tu economía personal con la misma disciplina y visión estratégica</t>
  </si>
  <si>
    <t>que se aplica en las grandes empresas.</t>
  </si>
  <si>
    <t>━━━━━━━━━━━━━━━━━━━━━━━━━━━━━━━━━━━━━━━━━━━━━━━━━━━━━━━━━━━━━━━━━━━━━━━━━━━━━━━━━━━━━━━━━━━━━━━━━━━━</t>
  </si>
  <si>
    <t>⚙️ CÓMO EMPEZAR (4 PASOS):</t>
  </si>
  <si>
    <t>1️⃣  CREA TU PRESUPUESTO BASE</t>
  </si>
  <si>
    <t xml:space="preserve">     └─  Opción A: Rellena manualmente (30 minutos)</t>
  </si>
  <si>
    <t xml:space="preserve">     └─  Opción B: Usa IA (5 minutos)  👉  Ver PROMPT abajo</t>
  </si>
  <si>
    <t>2️⃣  HAZ TU DIAGNÓSTICO FINANCIERO</t>
  </si>
  <si>
    <t xml:space="preserve">     └─  Ve a la hoja "💰 Calculadora Estado Financiero"</t>
  </si>
  <si>
    <t xml:space="preserve">     └─  Rellena SOLO las celdas en GRIS (las de color se calculan automáticamente)</t>
  </si>
  <si>
    <t xml:space="preserve">     └─  Mira tu SEMÁFORO 🚦 (verde/amarillo/rojo)</t>
  </si>
  <si>
    <t>3️⃣  CONTROLA TUS GASTOS DIARIOS</t>
  </si>
  <si>
    <t xml:space="preserve">     └─  Descarga una app de gastos (Fintonic, Gestor de Gastos, Money Manager...)</t>
  </si>
  <si>
    <t xml:space="preserve">     └─  Anota TODOS tus gastos (incluso 1€ del parking)</t>
  </si>
  <si>
    <t xml:space="preserve">     └─  Hazlo en el momento o al final del día (no lo dejes para después)</t>
  </si>
  <si>
    <t>4️⃣  CIERRA EL MES Y COMPARA</t>
  </si>
  <si>
    <t xml:space="preserve">     └─  Ve a la hoja "📊 Presupuesto - P&amp;L"</t>
  </si>
  <si>
    <t xml:space="preserve">     └─  Rellena columna "REAL MES" con tus gastos reales del mes</t>
  </si>
  <si>
    <t xml:space="preserve">     └─  Compara con tu PRESUPUESTO → Ajusta el mes siguiente</t>
  </si>
  <si>
    <t>⚠️ TOMA DECISIONES CON EL SIMULADOR</t>
  </si>
  <si>
    <t>Usa el Simulador para evaluar escenarios: ¿Puedo asumir este gasto? ¿Cuánto tarda en recuperarse? ¿Qué pasa si recorto el ocio un 30%? Compara actual vs. ajustado antes de decidir</t>
  </si>
  <si>
    <t>⚠️REVISA Y AJUSTA CADA TRIMESTRE</t>
  </si>
  <si>
    <t>Si las desviaciones son significativas, actualiza presupuesto y Calculadora cada 3 meses (forecast trimestral). No necesitas planificar 12 meses al detalle: ajusta el trimestre y sigue. La consistencia supera a la perfección.</t>
  </si>
  <si>
    <t>🤖  CREA TU PRESUPUESTO CON IA (5 MINUTOS)</t>
  </si>
  <si>
    <t>1.  Descarga el extracto bancario del último año de tu banco principal (formato CSV o Excel)</t>
  </si>
  <si>
    <t>2.  Abre ChatGPT (www.chat.openai.com) o Claude (www.claude.ai)</t>
  </si>
  <si>
    <t>3.  Sube dos archivos: tu extracto bancario + este archivo Personal CFO</t>
  </si>
  <si>
    <t>4.  Copia el PROMPT de abajo → Pégalo en ChatGPT/Claude</t>
  </si>
  <si>
    <t>5.  La IA te devolverá tus gastos clasificados → Copia y pega en la Calculadora</t>
  </si>
  <si>
    <t>📋  PROMPT PARA LA IA (copia todo el texto de la caja gris):</t>
  </si>
  <si>
    <t>Actúa como experto en finanzas personales.
Te adjunto mi extracto bancario del último año y la herramienta Personal CFO (Excel).
Necesito que analices mis movimientos y clasifiques mis gastos en estas categorías exactas:
A. GASTOS FIJOS IMPRESCINDIBLES:
- Hipoteca/Alquiler
- Comunidad
- IBI/IVTM (anualizado entre 12 meses)
- Luz, agua, gas
- Telefonía/Internet fijo
- Seguros (hogar, coche, vida, salud)
- Alimentación (supermercado)
- Otros gastos fijos imprescindibles
B. GASTOS FIJOS PRESCINDIBLES (se pueden reducir o eliminar):
- Móvil/Internet móvil
- Suscripciones (Netflix, Spotify, HBO, Amazon Prime...)
- Gimnasio
- Actividades extraescolares niños
- Otras suscripciones/cuotas mensuales prescindibles
C. GASTOS VARIABLES NECESARIOS:
- Ropa
- Transporte (gasolina, transporte público, parking)
- Farmacia/salud
- Mantenimiento hogar (reparaciones, limpieza...)
- Peluquería/higiene personal
- Otros gastos variables necesarios
D. GASTOS VARIABLES DISCRECIONALES (caprichos, no necesarios):
- Ocio (cine, conciertos, eventos, entradas...)
- Restaurantes/bares/cafeterías
- Viajes/vacaciones
- Regalos
- Caprichos/compras no necesarias
- Tabaco/alcohol
- Hobbies
- Otros discrecionales
IMPORTANTE:
1. Analiza TODO el año completo para sacar medias mensuales realistas
2. Gastos anuales (IBI, seguros anuales, vacaciones) divídelos entre 12 meses
3. Ignora ingresos, solo clasifica GASTOS
4. Dame los resultados en tabla: Categoría | Total Anual € | Media Mensual €
5. Si hay gastos que no sabes clasificar, ponlos en "Otros" de la categoría más cercana
Formato salida: Tabla clara que pueda copiar directamente en Personal CFO.</t>
  </si>
  <si>
    <t>💡  IMPORTANTE: Revisa los datos que te devuelve la IA. Puede haber discrepancias en las categorías.</t>
  </si>
  <si>
    <t>📂  OTRAS HOJAS DE ESTA HERRAMIENTA:</t>
  </si>
  <si>
    <t>• 💰 Calculadora Estado Financiero  →  Tu diagnóstico financiero completo</t>
  </si>
  <si>
    <t>• 📊 Presupuesto - P&amp;L  →  Compara presupuesto vs gastos reales cada mes</t>
  </si>
  <si>
    <t>• 🔮 Simulador  →  ¿Qué pasaría si...? (pérdida empleo, gasto inesperado, objetivo)</t>
  </si>
  <si>
    <t>• Dashboard  →  Vista rápida de tus métricas clave</t>
  </si>
  <si>
    <t>• Prompts IA  →  Auditoría y optimización a los 3 meses (bonus)</t>
  </si>
  <si>
    <t>📥 ANÁLISIS EXTRACTO ING 2024 → PRESUPUESTO BASE PERSONAL CFO</t>
  </si>
  <si>
    <t>1.000 movimientos analizados · Cuenta NÓMINA ING · Período: 01/01/2024 – 31/12/2024 · Generado con IA</t>
  </si>
  <si>
    <t>💰 INGRESOS — Fuente: nómina ING 2024</t>
  </si>
  <si>
    <t>Concepto</t>
  </si>
  <si>
    <t>Ene-Ago 2024</t>
  </si>
  <si>
    <t>Sep 2024 (bonus)</t>
  </si>
  <si>
    <t>Oct-Dic 2024</t>
  </si>
  <si>
    <t>Media mensual recomendada</t>
  </si>
  <si>
    <t>Salario neto mensual</t>
  </si>
  <si>
    <t>Bonus/liquidación Sep (no recurrente)</t>
  </si>
  <si>
    <t>Pagas extras</t>
  </si>
  <si>
    <t>RECOMENDACIÓN: usar salario base enero</t>
  </si>
  <si>
    <t>→</t>
  </si>
  <si>
    <t>💸 GASTOS REALES — Medias mensuales calculadas de 12 meses (2024) por bloque del Personal CFO</t>
  </si>
  <si>
    <t>Categoría Personal CFO</t>
  </si>
  <si>
    <t>Total Anual 2024</t>
  </si>
  <si>
    <t>% del gasto</t>
  </si>
  <si>
    <t>Media mensual</t>
  </si>
  <si>
    <t>Bloque origen</t>
  </si>
  <si>
    <t>A</t>
  </si>
  <si>
    <t>IBI/IVTM/Tasas</t>
  </si>
  <si>
    <t>B</t>
  </si>
  <si>
    <t>Alimentación y supermercado</t>
  </si>
  <si>
    <t>C</t>
  </si>
  <si>
    <t>Mantenimiento hogar</t>
  </si>
  <si>
    <t>Salud (farmacia, médicos)</t>
  </si>
  <si>
    <t>Ropa hijos/adultos</t>
  </si>
  <si>
    <t>Restaurantes y bares</t>
  </si>
  <si>
    <t>D</t>
  </si>
  <si>
    <t>Ocio y entretenimiento</t>
  </si>
  <si>
    <t>Compras online / Caprichos</t>
  </si>
  <si>
    <t>Regalos/Peluquería</t>
  </si>
  <si>
    <t>TOTAL GASTOS COMPUTADOS 2024 (A+B+C+D)</t>
  </si>
  <si>
    <t>FLUJO LIBRE MENSUAL ESTIMADO (Salario base − Media gastos)</t>
  </si>
  <si>
    <t>CALCULADORA DE ESTADO FINANCIERO</t>
  </si>
  <si>
    <t>Completa SOLO las celdas en AZUL. Las demás se calcularán automáticamente.</t>
  </si>
  <si>
    <t>1. MIS INGRESOS MENSUALES</t>
  </si>
  <si>
    <t>Salario neto mensual 1</t>
  </si>
  <si>
    <t>ℹ️</t>
  </si>
  <si>
    <t>€</t>
  </si>
  <si>
    <t>Salario neto mensual 2</t>
  </si>
  <si>
    <t>Pagas extras/Otros Ingresos</t>
  </si>
  <si>
    <t>TOTAL INGRESOS MENSUALES</t>
  </si>
  <si>
    <t>2A. GASTOS FIJOS IMPRESCINDIBLES</t>
  </si>
  <si>
    <t>Hipoteca / Alquiler</t>
  </si>
  <si>
    <t>IBI / IVTM</t>
  </si>
  <si>
    <t>Subtotal Fijos Imprescindibles (A)</t>
  </si>
  <si>
    <t>2B. GASTOS FIJOS OPTIMIZABLES</t>
  </si>
  <si>
    <t>Móvil / Internet</t>
  </si>
  <si>
    <t>Actividades extraescolares/Pagas hijos</t>
  </si>
  <si>
    <t>Subtotal Fijos Optimizabless (B)</t>
  </si>
  <si>
    <t>TOTAL GASTOS FIJOS (A+B)</t>
  </si>
  <si>
    <t>3A. GASTOS VARIABLES NECESARIOS</t>
  </si>
  <si>
    <t>Gasolina / Transporte público</t>
  </si>
  <si>
    <t>Mantenimiento coche</t>
  </si>
  <si>
    <t>Subtotal Variables Necesarios (C)</t>
  </si>
  <si>
    <t>3B. GASTOS VARIABLES DISCRECIONALES</t>
  </si>
  <si>
    <t>Peluquería / Estética</t>
  </si>
  <si>
    <t>Extras puntuales</t>
  </si>
  <si>
    <t>Subtotal Variables Discrecionales (D)</t>
  </si>
  <si>
    <t>TOTAL GASTOS VARIABLES (C+D)</t>
  </si>
  <si>
    <t>4. RESUMEN FINANCIERO</t>
  </si>
  <si>
    <t>TOTAL INGRESOS</t>
  </si>
  <si>
    <t>FLUJO LIBRE MENSUAL</t>
  </si>
  <si>
    <t>5. INDICADORES DE SALUD FINANCIERA</t>
  </si>
  <si>
    <t>Ratio Gastos Esenciales (A+C)</t>
  </si>
  <si>
    <t>(Imp + Nec / Ingresos)</t>
  </si>
  <si>
    <t>Ideal: &lt;60%</t>
  </si>
  <si>
    <t>Tasa de Ahorro</t>
  </si>
  <si>
    <t>(Flujo / Ingresos)</t>
  </si>
  <si>
    <t>Min: 10%</t>
  </si>
  <si>
    <t>6. MI SITUACIÓN DE AHORRO</t>
  </si>
  <si>
    <t>Ahorro líquido actual:</t>
  </si>
  <si>
    <t>Meses de colchón:</t>
  </si>
  <si>
    <t>(Ahorro / Gastos Esenciales A+C)</t>
  </si>
  <si>
    <t>meses</t>
  </si>
  <si>
    <t>Estado del colchón</t>
  </si>
  <si>
    <t>🚦 SEMÁFORO DE SALUD:</t>
  </si>
  <si>
    <t>Estado:</t>
  </si>
  <si>
    <t>Explicación:</t>
  </si>
  <si>
    <t>Si pierdes tu trabajo hoy:</t>
  </si>
  <si>
    <t>💡 TU DIAGNÓSTICO RÁPIDO</t>
  </si>
  <si>
    <t>⚠️ Si pierdes tu trabajo HOY:</t>
  </si>
  <si>
    <t>Podrías vivir MÁXIMO durante(Ahorro / Gastos Esenciales):</t>
  </si>
  <si>
    <t>🎯 Para 6 meses de colchón:</t>
  </si>
  <si>
    <t>Necesitas ahorrar:</t>
  </si>
  <si>
    <t>Al ritmo actual, en:</t>
  </si>
  <si>
    <t>── MI PATRIMONIO NETO ─────────────────────────────────────</t>
  </si>
  <si>
    <t>Rellena en AZUL. El Patrimonio Neto (Activos − Deudas) se calcula solo.</t>
  </si>
  <si>
    <t>ACTIVOS</t>
  </si>
  <si>
    <t>Ahorro líquido (ya introducido arriba)</t>
  </si>
  <si>
    <t>Inversiones (acciones, ETFs, fondos, Trade Republic…)</t>
  </si>
  <si>
    <t>Valor inmuebles (precio de mercado estimado)</t>
  </si>
  <si>
    <t>TOTAL ACTIVOS</t>
  </si>
  <si>
    <t>DEUDAS (pasivos)</t>
  </si>
  <si>
    <t>Hipoteca pendiente</t>
  </si>
  <si>
    <t>Préstamos personales / coche</t>
  </si>
  <si>
    <t>Tarjetas de crédito (saldo pendiente)</t>
  </si>
  <si>
    <t>TOTAL DEUDAS</t>
  </si>
  <si>
    <t>PATRIMONIO NETO (Activos − Deudas)</t>
  </si>
  <si>
    <t>Ratio deuda sobre activos:</t>
  </si>
  <si>
    <t>Ideal: &lt;30%</t>
  </si>
  <si>
    <t>Años de libertad financiera (patrimonio / gastos anuales):</t>
  </si>
  <si>
    <t>años</t>
  </si>
  <si>
    <t>💡 Regla del 4%: si Años de Libertad Financiera ≥ 25, tu patrimonio podría sostenerte indefinidamente.</t>
  </si>
  <si>
    <t>SIMULADOR: ¿QUÉ PASARÍA SI...?  STRESS TEST</t>
  </si>
  <si>
    <t>💡 PANEL DE AJUSTE UNIVERSAL</t>
  </si>
  <si>
    <t>Modifica los gastos uno por uno y usa este panel en todos los escenarios de abajo</t>
  </si>
  <si>
    <t>ACTUAL</t>
  </si>
  <si>
    <t>AJUSTADO</t>
  </si>
  <si>
    <t>FIJOS OPTIMIZABLES (pueden reducirse o eliminarse)</t>
  </si>
  <si>
    <t>Ahorro en Prescindibles:</t>
  </si>
  <si>
    <t>VARIABLES DISCRECIONALES (caprichos)</t>
  </si>
  <si>
    <t>Restaurantes/Bares</t>
  </si>
  <si>
    <t>Peluquería/Estética</t>
  </si>
  <si>
    <t>Ahorro en Discrecionales:</t>
  </si>
  <si>
    <t>PANEL DE AJUSTE UNIVERSAL</t>
  </si>
  <si>
    <t>Gastos mensuales actuales:</t>
  </si>
  <si>
    <t>Ahorro total conseguido:</t>
  </si>
  <si>
    <t>Nuevos gastos mensuales:</t>
  </si>
  <si>
    <t>ESCENARIO 1 · PÉRDIDA DE EMPLEO</t>
  </si>
  <si>
    <t>Nueva situación:</t>
  </si>
  <si>
    <t>Ingresos actualizados:</t>
  </si>
  <si>
    <t>Ahorro disponible:</t>
  </si>
  <si>
    <t>Gastos mensuales:</t>
  </si>
  <si>
    <t>SIN ajustes:</t>
  </si>
  <si>
    <t>Podrías vivir:</t>
  </si>
  <si>
    <t>CON AJUSTES DEL PANEL:</t>
  </si>
  <si>
    <t>Nuevos gastos:</t>
  </si>
  <si>
    <t>ESCENARIO 2 · GASTO INESPERADO</t>
  </si>
  <si>
    <t>Importe del gasto:</t>
  </si>
  <si>
    <t>¿Puedo asumirlo?</t>
  </si>
  <si>
    <t>Recuperarlo con ajustes:</t>
  </si>
  <si>
    <t>ESCENARIO 3 · CONSEGUIR UN OBJETIVO</t>
  </si>
  <si>
    <t>Objetivo (€):</t>
  </si>
  <si>
    <t>Ahorro/mes:</t>
  </si>
  <si>
    <t>Lo conseguirías en:</t>
  </si>
  <si>
    <t>CON AJUSTES:</t>
  </si>
  <si>
    <t>Nuevo ahorro/mes:</t>
  </si>
  <si>
    <t>ESCENARIO 4 · CAMBIO EN INGRESOS</t>
  </si>
  <si>
    <t>Ingresos actuales:</t>
  </si>
  <si>
    <t>Cambio (%):</t>
  </si>
  <si>
    <t>Nuevos ingresos:</t>
  </si>
  <si>
    <t>CALCULADORA · COSTE EN HORAS DE TRABAJO DE UNA COMPRA</t>
  </si>
  <si>
    <t>Salario neto mensual:</t>
  </si>
  <si>
    <t>Horas/mes (editable):</t>
  </si>
  <si>
    <t>Ingreso por hora:</t>
  </si>
  <si>
    <t>Precio de la compra:</t>
  </si>
  <si>
    <t>Horas necesarias:</t>
  </si>
  <si>
    <t>Equivalencia aprox.:</t>
  </si>
  <si>
    <t>PERSONAL CFO · DASHBOARD</t>
  </si>
  <si>
    <t>Ingresos netos</t>
  </si>
  <si>
    <t>Gastos mensuales</t>
  </si>
  <si>
    <t>Ahorro mensual</t>
  </si>
  <si>
    <t>Runway actual</t>
  </si>
  <si>
    <t>Runway ajustado</t>
  </si>
  <si>
    <t>Ahorro conseguido</t>
  </si>
  <si>
    <t>RESUMEN FINANCIERO</t>
  </si>
  <si>
    <t>DISTRIBUCIÓN DE GASTOS</t>
  </si>
  <si>
    <t>Valor</t>
  </si>
  <si>
    <t>Gastos Fijos Imprescindbles</t>
  </si>
  <si>
    <t>Gastos actuales</t>
  </si>
  <si>
    <t>Gastos Variables Necesarios</t>
  </si>
  <si>
    <t xml:space="preserve">Ideal Impres+Neces: &lt;60% </t>
  </si>
  <si>
    <t>Nuevos gastos</t>
  </si>
  <si>
    <t>Gastos Fijos Optimizables</t>
  </si>
  <si>
    <t>Ahorro actual</t>
  </si>
  <si>
    <t>Gastos Variables Discrecionales</t>
  </si>
  <si>
    <t>Ahorro logrado</t>
  </si>
  <si>
    <t>⏰  USA ESTOS PROMPTS A LOS 3 MESES</t>
  </si>
  <si>
    <t>Estos prompts están diseñados para que la IA (ChatGPT o Claude) analice tus finanzas</t>
  </si>
  <si>
    <t>después de 3 meses usando Personal CFO.</t>
  </si>
  <si>
    <t>📌  CÓMO USARLOS:</t>
  </si>
  <si>
    <t>1. Exporta tu hoja "📊 Presupuesto - P&amp;L" de los últimos 3 meses (copia y pega en un documento .txt)</t>
  </si>
  <si>
    <t>2. Abre ChatGPT (www.chat.openai.com) o Claude (www.claude.ai)</t>
  </si>
  <si>
    <t>3. Sube el documento con tus datos de 3 meses</t>
  </si>
  <si>
    <t>4. Copia el PROMPT de abajo → Pégalo en la IA</t>
  </si>
  <si>
    <t>5. La IA te dará un análisis personalizado + recomendaciones específicas</t>
  </si>
  <si>
    <t>━━━━━━━━━━━━━━━━━━━━━━━━━━━━━━━━━━━━━━━━━━━━━━━━━━━━━━━━━━━━━━━━━━━━━━━━━━━━━━━━━━━━━━━━━━━━━━━━━━━━━━━━━━━━━━━━━━━━━━━━</t>
  </si>
  <si>
    <t>📋  PROMPT 1: AUDITORÍA FINANCIERA</t>
  </si>
  <si>
    <t>Actúa como un estratega élite en finanzas personales con experiencia en análisis de comportamiento financiero.
He estado usando una herramienta de gestión financiera personal durante 3 meses y te adjunto mis datos de PRESUPUESTO vs REAL de cada mes.
Tu tarea:
1. ANÁLISIS DE PATRONES:
   - Identifica categorías donde consistentemente gasto más de lo presupuestado
   - Detecta gastos variables que están creciendo sin control
   - Encuentra "fugas de dinero" (pequeños gastos recurrentes que suman mucho)
2. DIAGNÓSTICO COMPORTAMENTAL:
   - ¿Qué revelan estos datos sobre mis hábitos financieros?
   - ¿Hay sesgos cognitivos evidentes? (gastos impulsivos, anclaje a cifras, aversión a pérdida...)
   - ¿Qué emociones parecen estar detrás de ciertos patrones de gasto?
3. RECOMENDACIONES ACCIONABLES:
   - Dame 3 acciones específicas y concretas para optimizar mis finanzas
   - Cada acción debe tener: qué hacer, por qué, y cuánto podría ahorrar
   - Prioriza quick wins (cambios pequeños, impacto grande)
4. PLAN DE ACCIÓN 30 DÍAS:
   - Un reto mensual específico basado en mi mayor punto débil
   - Con métrica clara de éxito
Formato de respuesta: Claro, directo, sin motivación genérica. Quiero datos y hechos.</t>
  </si>
  <si>
    <t>💡 Copia este texto completo (sin las comillas) y pégalo en ChatGPT/Claude junto con tus datos</t>
  </si>
  <si>
    <t>📅  PROMPT 2: RITUAL MENSUAL DE OPTIMIZACIÓN</t>
  </si>
  <si>
    <t>Crea un guion de revisión financiera mensual personalizado basado en mis datos de los últimos 3 meses.
El guion debe ser:
- Ejecutable en 15-20 minutos máximo
- Con pasos específicos y concretos (no genéricos)
- Que me obligue a tomar decisiones, no solo revisar números
Estructura que debe tener mi ritual mensual:
1. CIERRE DEL MES (5 minutos):
   - Qué números reviso exactamente
   - Qué preguntas me hago
   - Qué métrica es mi "señal de alerta"
2. ANÁLISIS CRÍTICO (5 minutos):
   - Qué categoría reviso en profundidad este mes (rota cada mes)
   - Qué pregunta incómoda me hago sobre esa categoría
   - Ejemplo: "¿Realmente necesito este gasto recurrente?"
3. DECISIÓN ÚNICA (5 minutos):
   - Una acción concreta para el próximo mes
   - Puede ser: eliminar algo, reducir algo, probar algo nuevo
   - Debe tener métrica de éxito clara
4. AJUSTE PRESUPUESTO (5 minutos):
   - Qué cifras ajusto basado en realidad de los 3 meses
   - Qué nueva meta me pongo (realista, no aspiracional)
Dame el guion paso a paso, con preguntas específicas que deba hacerme, no instrucciones genéricas.
Formato: Lista numerada, accionable, sin motivación.</t>
  </si>
  <si>
    <t>💡 Este ritual te ayuda a mantener el hábito financiero sin que se vuelva tedioso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</si>
</sst>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 \€"/>
    <numFmt numFmtId="167" formatCode="0.0\ &quot;meses&quot;"/>
    <numFmt numFmtId="168" formatCode="#,##0.00\ \€"/>
    <numFmt numFmtId="169" formatCode="0.0\ &quot;horas&quot;"/>
    <numFmt numFmtId="170" formatCode="#,##0\ &quot;€&quot;"/>
  </numFmts>
  <fonts count="81" x14ac:knownFonts="1">
    <font>
      <sz val="11"/>
      <color theme="1"/>
      <name val="Rockwell"/>
      <scheme val="minor"/>
    </font>
    <font>
      <b/>
      <sz val="11"/>
      <color rgb="FFFFFFFF"/>
      <name val="Calibri"/>
      <family val="2"/>
    </font>
    <font>
      <b/>
      <sz val="11"/>
      <color theme="0"/>
      <name val="Rockwell"/>
      <family val="2"/>
      <scheme val="minor"/>
    </font>
    <font>
      <b/>
      <sz val="11"/>
      <color rgb="FFFFFFFF"/>
      <name val="Calibri"/>
      <family val="2"/>
    </font>
    <font>
      <b/>
      <sz val="13"/>
      <color rgb="FF1F1F1F"/>
      <name val="Calibri"/>
      <family val="2"/>
    </font>
    <font>
      <sz val="11"/>
      <color theme="1"/>
      <name val="Rockwell"/>
      <family val="1"/>
      <scheme val="minor"/>
    </font>
    <font>
      <i/>
      <sz val="9"/>
      <color theme="1"/>
      <name val="Rockwell"/>
      <family val="1"/>
      <scheme val="minor"/>
    </font>
    <font>
      <b/>
      <sz val="11"/>
      <color rgb="FF1F1F1F"/>
      <name val="Rockwell"/>
      <family val="1"/>
      <scheme val="minor"/>
    </font>
    <font>
      <sz val="9"/>
      <color theme="1"/>
      <name val="Rockwell"/>
      <family val="1"/>
      <scheme val="minor"/>
    </font>
    <font>
      <sz val="11"/>
      <color rgb="FF0000FF"/>
      <name val="Rockwell"/>
      <family val="1"/>
      <scheme val="minor"/>
    </font>
    <font>
      <b/>
      <sz val="10"/>
      <color theme="1"/>
      <name val="Rockwell"/>
      <family val="1"/>
      <scheme val="minor"/>
    </font>
    <font>
      <sz val="9"/>
      <color rgb="FF0000FF"/>
      <name val="Rockwell"/>
      <family val="1"/>
      <scheme val="minor"/>
    </font>
    <font>
      <b/>
      <sz val="10"/>
      <color rgb="FFFFFFFF"/>
      <name val="Rockwell"/>
      <family val="1"/>
      <scheme val="minor"/>
    </font>
    <font>
      <b/>
      <sz val="11"/>
      <color rgb="FFFFFFFF"/>
      <name val="Rockwell"/>
      <family val="1"/>
      <scheme val="minor"/>
    </font>
    <font>
      <b/>
      <sz val="11"/>
      <color theme="1"/>
      <name val="Rockwell"/>
      <family val="1"/>
      <scheme val="minor"/>
    </font>
    <font>
      <b/>
      <sz val="12"/>
      <color rgb="FFFFFFFF"/>
      <name val="Rockwell"/>
      <family val="1"/>
      <scheme val="minor"/>
    </font>
    <font>
      <i/>
      <sz val="8"/>
      <color theme="1"/>
      <name val="Rockwell"/>
      <family val="1"/>
      <scheme val="minor"/>
    </font>
    <font>
      <i/>
      <sz val="12"/>
      <color theme="1"/>
      <name val="Rockwell"/>
      <family val="1"/>
      <scheme val="minor"/>
    </font>
    <font>
      <b/>
      <sz val="13"/>
      <color rgb="FFFFFFFF"/>
      <name val="Rockwell"/>
      <family val="1"/>
      <scheme val="minor"/>
    </font>
    <font>
      <b/>
      <sz val="12"/>
      <color rgb="FF0000FF"/>
      <name val="Rockwell"/>
      <family val="1"/>
      <scheme val="minor"/>
    </font>
    <font>
      <b/>
      <sz val="14"/>
      <color theme="1"/>
      <name val="Rockwell"/>
      <family val="1"/>
      <scheme val="minor"/>
    </font>
    <font>
      <b/>
      <sz val="9"/>
      <color theme="1"/>
      <name val="Rockwell"/>
      <family val="1"/>
      <scheme val="minor"/>
    </font>
    <font>
      <b/>
      <sz val="16"/>
      <color theme="1"/>
      <name val="Rockwell"/>
      <family val="1"/>
      <scheme val="minor"/>
    </font>
    <font>
      <b/>
      <sz val="11"/>
      <color rgb="FFC55A11"/>
      <name val="Rockwell"/>
      <family val="1"/>
      <scheme val="minor"/>
    </font>
    <font>
      <sz val="10"/>
      <color theme="1"/>
      <name val="Rockwell"/>
      <family val="1"/>
      <scheme val="minor"/>
    </font>
    <font>
      <b/>
      <sz val="10"/>
      <color rgb="FF70AD47"/>
      <name val="Rockwell"/>
      <family val="1"/>
      <scheme val="minor"/>
    </font>
    <font>
      <b/>
      <sz val="14"/>
      <color rgb="FFFFFFFF"/>
      <name val="Rockwell"/>
      <family val="1"/>
      <scheme val="minor"/>
    </font>
    <font>
      <b/>
      <sz val="12"/>
      <color theme="1"/>
      <name val="Rockwell"/>
      <family val="1"/>
      <scheme val="minor"/>
    </font>
    <font>
      <b/>
      <sz val="8"/>
      <color theme="1"/>
      <name val="Rockwell"/>
      <family val="1"/>
      <scheme val="minor"/>
    </font>
    <font>
      <sz val="8"/>
      <color theme="1"/>
      <name val="Rockwell"/>
      <family val="1"/>
      <scheme val="minor"/>
    </font>
    <font>
      <b/>
      <sz val="8"/>
      <color rgb="FF0000FF"/>
      <name val="Rockwell"/>
      <family val="1"/>
      <scheme val="minor"/>
    </font>
    <font>
      <b/>
      <sz val="9"/>
      <color rgb="FFFFFFFF"/>
      <name val="Rockwell"/>
      <family val="1"/>
      <scheme val="minor"/>
    </font>
    <font>
      <b/>
      <sz val="10"/>
      <color rgb="FF222222"/>
      <name val="Rockwell"/>
      <family val="1"/>
      <scheme val="minor"/>
    </font>
    <font>
      <sz val="10"/>
      <color rgb="FF222222"/>
      <name val="Rockwell"/>
      <family val="1"/>
      <scheme val="minor"/>
    </font>
    <font>
      <b/>
      <sz val="13"/>
      <color rgb="FF1F1F1F"/>
      <name val="Rockwell"/>
      <family val="1"/>
      <scheme val="minor"/>
    </font>
    <font>
      <b/>
      <sz val="24"/>
      <color rgb="FFFFFFFF"/>
      <name val="Rockwell (Cuerpo)"/>
    </font>
    <font>
      <b/>
      <sz val="11"/>
      <color theme="0"/>
      <name val="Rockwell (Cuerpo)"/>
    </font>
    <font>
      <b/>
      <sz val="24"/>
      <color rgb="FFFFFFFF"/>
      <name val="Rockwell"/>
      <family val="1"/>
      <scheme val="minor"/>
    </font>
    <font>
      <sz val="8"/>
      <color rgb="FF0000FF"/>
      <name val="Rockwell"/>
      <family val="1"/>
      <scheme val="minor"/>
    </font>
    <font>
      <b/>
      <sz val="11"/>
      <name val="Rockwell"/>
      <family val="1"/>
      <scheme val="minor"/>
    </font>
    <font>
      <b/>
      <sz val="22"/>
      <color rgb="FFFFFFFF"/>
      <name val="Rockwell (Cuerpo)"/>
    </font>
    <font>
      <i/>
      <sz val="9"/>
      <color rgb="FF595959"/>
      <name val="Calibri"/>
      <family val="2"/>
    </font>
    <font>
      <sz val="10"/>
      <name val="Calibri"/>
      <family val="2"/>
    </font>
    <font>
      <b/>
      <sz val="10"/>
      <name val="Calibri"/>
      <family val="2"/>
    </font>
    <font>
      <i/>
      <sz val="9"/>
      <color rgb="FF595959"/>
      <name val="Rockwell"/>
      <family val="1"/>
      <scheme val="minor"/>
    </font>
    <font>
      <b/>
      <sz val="10"/>
      <name val="Rockwell"/>
      <family val="1"/>
      <scheme val="minor"/>
    </font>
    <font>
      <sz val="12"/>
      <color theme="1"/>
      <name val="Rockwell"/>
      <family val="1"/>
      <scheme val="minor"/>
    </font>
    <font>
      <sz val="11"/>
      <color theme="1"/>
      <name val="Rockwell"/>
      <family val="2"/>
      <scheme val="minor"/>
    </font>
    <font>
      <b/>
      <sz val="11"/>
      <color rgb="FF006400"/>
      <name val="Calibri"/>
      <family val="2"/>
    </font>
    <font>
      <b/>
      <sz val="10"/>
      <color rgb="FFFFFFFF"/>
      <name val="Calibri"/>
      <family val="2"/>
    </font>
    <font>
      <b/>
      <sz val="14"/>
      <color rgb="FF1F3864"/>
      <name val="Calibri"/>
      <family val="2"/>
    </font>
    <font>
      <sz val="10"/>
      <color rgb="FF1F4E78"/>
      <name val="Rockwell"/>
      <family val="1"/>
    </font>
    <font>
      <b/>
      <sz val="16"/>
      <color rgb="FFFFFFFF"/>
      <name val="Rockwell"/>
      <family val="1"/>
    </font>
    <font>
      <sz val="10"/>
      <color rgb="FFD0CECE"/>
      <name val="Rockwell"/>
      <family val="1"/>
    </font>
    <font>
      <sz val="11"/>
      <color rgb="FF404040"/>
      <name val="Rockwell"/>
      <family val="1"/>
    </font>
    <font>
      <b/>
      <sz val="11"/>
      <color rgb="FF0066CC"/>
      <name val="Rockwell"/>
      <family val="1"/>
    </font>
    <font>
      <b/>
      <sz val="14"/>
      <color rgb="FF1F4E78"/>
      <name val="Rockwell"/>
      <family val="1"/>
    </font>
    <font>
      <sz val="12"/>
      <color rgb="FF404040"/>
      <name val="Rockwell"/>
      <family val="1"/>
    </font>
    <font>
      <b/>
      <sz val="20"/>
      <color rgb="FFFFFFFF"/>
      <name val="Rockwell"/>
      <family val="1"/>
    </font>
    <font>
      <sz val="10"/>
      <name val="Rockwell"/>
      <family val="1"/>
    </font>
    <font>
      <sz val="11"/>
      <color rgb="FF000000"/>
      <name val="Rockwell"/>
      <family val="1"/>
    </font>
    <font>
      <b/>
      <sz val="12"/>
      <color rgb="FF4472C4"/>
      <name val="Rockwell"/>
      <family val="1"/>
    </font>
    <font>
      <sz val="11"/>
      <color rgb="FF1F4E78"/>
      <name val="Rockwell"/>
      <family val="1"/>
    </font>
    <font>
      <b/>
      <sz val="11"/>
      <color rgb="FFC55A11"/>
      <name val="Rockwell"/>
      <family val="1"/>
    </font>
    <font>
      <sz val="13"/>
      <color rgb="FF404040"/>
      <name val="Rockwell"/>
      <family val="1"/>
    </font>
    <font>
      <sz val="11"/>
      <color theme="1"/>
      <name val="Rockwell"/>
      <family val="1"/>
    </font>
    <font>
      <b/>
      <sz val="13"/>
      <color rgb="FF1F4E78"/>
      <name val="Rockwell"/>
      <family val="1"/>
    </font>
    <font>
      <b/>
      <sz val="28"/>
      <color theme="0"/>
      <name val="Rockwell"/>
      <family val="1"/>
    </font>
    <font>
      <sz val="9"/>
      <color rgb="FF1F1F1F"/>
      <name val="Rockwell (Cuerpo)"/>
    </font>
    <font>
      <sz val="14"/>
      <color theme="1"/>
      <name val="Rockwell"/>
      <family val="1"/>
      <scheme val="minor"/>
    </font>
    <font>
      <sz val="11"/>
      <color theme="8" tint="0.79998168889431442"/>
      <name val="Rockwell"/>
      <family val="1"/>
      <scheme val="minor"/>
    </font>
    <font>
      <sz val="12"/>
      <color rgb="FF222222"/>
      <name val="Rockwell"/>
      <family val="1"/>
      <scheme val="minor"/>
    </font>
    <font>
      <b/>
      <sz val="11"/>
      <color theme="0"/>
      <name val="Rockwell"/>
      <family val="1"/>
      <scheme val="minor"/>
    </font>
    <font>
      <b/>
      <sz val="10"/>
      <color theme="0"/>
      <name val="Rockwell"/>
      <family val="1"/>
      <scheme val="minor"/>
    </font>
    <font>
      <i/>
      <sz val="9"/>
      <color theme="0"/>
      <name val="Rockwell"/>
      <family val="1"/>
      <scheme val="minor"/>
    </font>
    <font>
      <i/>
      <sz val="16"/>
      <color theme="1"/>
      <name val="Rockwell"/>
      <family val="1"/>
    </font>
    <font>
      <b/>
      <sz val="16"/>
      <color theme="1"/>
      <name val="Rockwell"/>
      <family val="1"/>
    </font>
    <font>
      <sz val="11"/>
      <color theme="0"/>
      <name val="Rockwell"/>
      <family val="1"/>
      <scheme val="minor"/>
    </font>
    <font>
      <i/>
      <sz val="10"/>
      <color theme="1"/>
      <name val="Rockwell"/>
      <family val="1"/>
    </font>
    <font>
      <b/>
      <sz val="10"/>
      <color rgb="FFFFFFFF"/>
      <name val="Rockwell"/>
      <family val="1"/>
    </font>
    <font>
      <b/>
      <sz val="10"/>
      <color rgb="FF1F4E78"/>
      <name val="Rockwell"/>
      <family val="1"/>
    </font>
  </fonts>
  <fills count="50">
    <fill>
      <patternFill patternType="none"/>
    </fill>
    <fill>
      <patternFill patternType="gray125"/>
    </fill>
    <fill>
      <patternFill patternType="solid">
        <fgColor rgb="FF2C5F8D"/>
        <bgColor rgb="FF2C5F8D"/>
      </patternFill>
    </fill>
    <fill>
      <patternFill patternType="solid">
        <fgColor rgb="FFE7E6E6"/>
        <bgColor rgb="FFE7E6E6"/>
      </patternFill>
    </fill>
    <fill>
      <patternFill patternType="solid">
        <fgColor rgb="FF5B9BD5"/>
        <bgColor rgb="FF5B9BD5"/>
      </patternFill>
    </fill>
    <fill>
      <patternFill patternType="solid">
        <fgColor rgb="FFCFE2F3"/>
        <bgColor rgb="FFCFE2F3"/>
      </patternFill>
    </fill>
    <fill>
      <patternFill patternType="solid">
        <fgColor rgb="FF1F3A5F"/>
      </patternFill>
    </fill>
    <fill>
      <patternFill patternType="solid">
        <fgColor rgb="FFF3F4F6"/>
      </patternFill>
    </fill>
    <fill>
      <patternFill patternType="solid">
        <fgColor rgb="FFDDEBF7"/>
      </patternFill>
    </fill>
    <fill>
      <patternFill patternType="solid">
        <fgColor rgb="FF002060"/>
        <bgColor indexed="64"/>
      </patternFill>
    </fill>
    <fill>
      <patternFill patternType="solid">
        <fgColor rgb="FF16324F"/>
      </patternFill>
    </fill>
    <fill>
      <patternFill patternType="solid">
        <fgColor rgb="FF1F3A5F"/>
      </patternFill>
    </fill>
    <fill>
      <patternFill patternType="solid">
        <fgColor rgb="FFF7F3EB"/>
      </patternFill>
    </fill>
    <fill>
      <patternFill patternType="solid">
        <fgColor rgb="FFF4F6F8"/>
      </patternFill>
    </fill>
    <fill>
      <patternFill patternType="solid">
        <fgColor rgb="FFF0F4FF"/>
      </patternFill>
    </fill>
    <fill>
      <patternFill patternType="solid">
        <fgColor rgb="FF2E4057"/>
      </patternFill>
    </fill>
    <fill>
      <patternFill patternType="solid">
        <fgColor rgb="FF375623"/>
      </patternFill>
    </fill>
    <fill>
      <patternFill patternType="solid">
        <fgColor rgb="FF843C0C"/>
      </patternFill>
    </fill>
    <fill>
      <patternFill patternType="solid">
        <fgColor rgb="FFFCE4D6"/>
      </patternFill>
    </fill>
    <fill>
      <patternFill patternType="solid">
        <fgColor rgb="FF1F3864"/>
      </patternFill>
    </fill>
    <fill>
      <patternFill patternType="solid">
        <fgColor rgb="FFE2EFDA"/>
      </patternFill>
    </fill>
    <fill>
      <patternFill patternType="solid">
        <fgColor rgb="FFDCE6F1"/>
      </patternFill>
    </fill>
    <fill>
      <patternFill patternType="solid">
        <fgColor rgb="FFD9D9D9"/>
      </patternFill>
    </fill>
    <fill>
      <patternFill patternType="solid">
        <fgColor rgb="FFFFF2CC"/>
      </patternFill>
    </fill>
    <fill>
      <patternFill patternType="solid">
        <fgColor rgb="FF7F6000"/>
      </patternFill>
    </fill>
    <fill>
      <patternFill patternType="solid">
        <fgColor rgb="FFF2F2F2"/>
        <bgColor rgb="FFF2F2F2"/>
      </patternFill>
    </fill>
    <fill>
      <patternFill patternType="solid">
        <fgColor rgb="FFE0E0E0"/>
        <bgColor rgb="FFE0E0E0"/>
      </patternFill>
    </fill>
    <fill>
      <patternFill patternType="solid">
        <fgColor theme="1"/>
        <bgColor indexed="64"/>
      </patternFill>
    </fill>
    <fill>
      <patternFill patternType="solid">
        <fgColor theme="8" tint="0.79998168889431442"/>
        <bgColor indexed="64"/>
      </patternFill>
    </fill>
    <fill>
      <patternFill patternType="solid">
        <fgColor theme="8" tint="0.39997558519241921"/>
        <bgColor rgb="FF70AD47"/>
      </patternFill>
    </fill>
    <fill>
      <patternFill patternType="solid">
        <fgColor theme="8" tint="0.39997558519241921"/>
        <bgColor indexed="64"/>
      </patternFill>
    </fill>
    <fill>
      <patternFill patternType="solid">
        <fgColor theme="8" tint="0.39997558519241921"/>
        <bgColor rgb="FFC55A11"/>
      </patternFill>
    </fill>
    <fill>
      <patternFill patternType="solid">
        <fgColor theme="8" tint="0.39997558519241921"/>
        <bgColor rgb="FFF4B084"/>
      </patternFill>
    </fill>
    <fill>
      <patternFill patternType="solid">
        <fgColor theme="8" tint="0.79998168889431442"/>
        <bgColor rgb="FFF4B084"/>
      </patternFill>
    </fill>
    <fill>
      <patternFill patternType="solid">
        <fgColor theme="8" tint="0.39997558519241921"/>
        <bgColor rgb="FF5B9BD5"/>
      </patternFill>
    </fill>
    <fill>
      <patternFill patternType="solid">
        <fgColor theme="8" tint="0.39997558519241921"/>
        <bgColor rgb="FFFFC000"/>
      </patternFill>
    </fill>
    <fill>
      <patternFill patternType="solid">
        <fgColor theme="8" tint="0.59999389629810485"/>
        <bgColor rgb="FFFFC000"/>
      </patternFill>
    </fill>
    <fill>
      <patternFill patternType="solid">
        <fgColor theme="8" tint="0.39997558519241921"/>
        <bgColor rgb="FFEAD1DC"/>
      </patternFill>
    </fill>
    <fill>
      <patternFill patternType="solid">
        <fgColor theme="8" tint="-0.249977111117893"/>
        <bgColor rgb="FFFFC000"/>
      </patternFill>
    </fill>
    <fill>
      <patternFill patternType="solid">
        <fgColor theme="8" tint="-0.249977111117893"/>
        <bgColor indexed="64"/>
      </patternFill>
    </fill>
    <fill>
      <patternFill patternType="solid">
        <fgColor theme="8" tint="-0.249977111117893"/>
        <bgColor rgb="FF70AD47"/>
      </patternFill>
    </fill>
    <fill>
      <patternFill patternType="solid">
        <fgColor theme="8" tint="-0.499984740745262"/>
        <bgColor rgb="FF70AD47"/>
      </patternFill>
    </fill>
    <fill>
      <patternFill patternType="solid">
        <fgColor theme="8" tint="-0.249977111117893"/>
        <bgColor rgb="FFF4B084"/>
      </patternFill>
    </fill>
    <fill>
      <patternFill patternType="solid">
        <fgColor theme="3"/>
        <bgColor indexed="64"/>
      </patternFill>
    </fill>
    <fill>
      <patternFill patternType="solid">
        <fgColor theme="8" tint="-0.249977111117893"/>
        <bgColor rgb="FFC55A11"/>
      </patternFill>
    </fill>
    <fill>
      <patternFill patternType="solid">
        <fgColor theme="8" tint="-0.249977111117893"/>
        <bgColor rgb="FF4472C4"/>
      </patternFill>
    </fill>
    <fill>
      <patternFill patternType="solid">
        <fgColor theme="8" tint="0.79998168889431442"/>
        <bgColor rgb="FFE2EFDA"/>
      </patternFill>
    </fill>
    <fill>
      <patternFill patternType="solid">
        <fgColor theme="8" tint="0.79998168889431442"/>
        <bgColor rgb="FFFFF2CC"/>
      </patternFill>
    </fill>
    <fill>
      <patternFill patternType="solid">
        <fgColor rgb="FF1F4E78"/>
        <bgColor rgb="FF1F4E78"/>
      </patternFill>
    </fill>
    <fill>
      <patternFill patternType="solid">
        <fgColor rgb="FFE7F3FF"/>
        <bgColor rgb="FFE7F3FF"/>
      </patternFill>
    </fill>
  </fills>
  <borders count="10">
    <border>
      <left/>
      <right/>
      <top/>
      <bottom/>
      <diagonal/>
    </border>
    <border>
      <left/>
      <right/>
      <top/>
      <bottom/>
      <diagonal/>
    </border>
    <border>
      <left/>
      <right/>
      <top/>
      <bottom/>
      <diagonal/>
    </border>
    <border>
      <left style="thin">
        <color rgb="FFD8DEE6"/>
      </left>
      <right style="thin">
        <color rgb="FFD8DEE6"/>
      </right>
      <top style="thin">
        <color rgb="FFD8DEE6"/>
      </top>
      <bottom style="thin">
        <color rgb="FFD8DEE6"/>
      </bottom>
      <diagonal/>
    </border>
    <border>
      <left style="thin">
        <color rgb="FFBFBFBF"/>
      </left>
      <right style="thin">
        <color rgb="FFBFBFBF"/>
      </right>
      <top style="thin">
        <color rgb="FFBFBFBF"/>
      </top>
      <bottom style="thin">
        <color rgb="FFBFBFBF"/>
      </bottom>
      <diagonal/>
    </border>
    <border>
      <left style="thin">
        <color rgb="FF70AD47"/>
      </left>
      <right style="thin">
        <color rgb="FF70AD47"/>
      </right>
      <top style="thin">
        <color rgb="FF70AD47"/>
      </top>
      <bottom style="thin">
        <color rgb="FF70AD47"/>
      </bottom>
      <diagonal/>
    </border>
    <border>
      <left style="thin">
        <color rgb="FF4472C4"/>
      </left>
      <right style="thin">
        <color rgb="FF4472C4"/>
      </right>
      <top style="thin">
        <color rgb="FF4472C4"/>
      </top>
      <bottom style="thin">
        <color rgb="FF4472C4"/>
      </bottom>
      <diagonal/>
    </border>
    <border>
      <left/>
      <right/>
      <top style="medium">
        <color rgb="FF4472C4"/>
      </top>
      <bottom/>
      <diagonal/>
    </border>
    <border>
      <left/>
      <right style="thin">
        <color rgb="FFD8DEE6"/>
      </right>
      <top style="thin">
        <color rgb="FFD8DEE6"/>
      </top>
      <bottom style="thin">
        <color rgb="FFD8DEE6"/>
      </bottom>
      <diagonal/>
    </border>
    <border>
      <left style="thin">
        <color auto="1"/>
      </left>
      <right style="thin">
        <color auto="1"/>
      </right>
      <top style="thin">
        <color auto="1"/>
      </top>
      <bottom style="thin">
        <color auto="1"/>
      </bottom>
      <diagonal/>
    </border>
  </borders>
  <cellStyleXfs count="2">
    <xf numFmtId="0" fontId="0" fillId="0" borderId="2"/>
    <xf numFmtId="0" fontId="47" fillId="0" borderId="2"/>
  </cellStyleXfs>
  <cellXfs count="222">
    <xf numFmtId="0" fontId="0" fillId="0" borderId="0" xfId="0" applyBorder="1"/>
    <xf numFmtId="0" fontId="1" fillId="6" borderId="0" xfId="0" applyFont="1" applyFill="1" applyBorder="1" applyAlignment="1">
      <alignment horizontal="center" vertical="center"/>
    </xf>
    <xf numFmtId="3" fontId="0" fillId="0" borderId="0" xfId="0" applyNumberFormat="1" applyBorder="1"/>
    <xf numFmtId="0" fontId="5" fillId="0" borderId="0" xfId="0" applyFont="1" applyBorder="1"/>
    <xf numFmtId="0" fontId="8" fillId="0" borderId="0" xfId="0" applyFont="1" applyBorder="1"/>
    <xf numFmtId="0" fontId="7" fillId="0" borderId="0" xfId="0" applyFont="1" applyBorder="1"/>
    <xf numFmtId="3" fontId="11" fillId="3" borderId="0" xfId="0" applyNumberFormat="1" applyFont="1" applyFill="1" applyBorder="1" applyAlignment="1">
      <alignment horizontal="right"/>
    </xf>
    <xf numFmtId="0" fontId="10" fillId="0" borderId="0" xfId="0" applyFont="1" applyBorder="1"/>
    <xf numFmtId="0" fontId="14" fillId="0" borderId="0" xfId="0" applyFont="1" applyBorder="1"/>
    <xf numFmtId="3" fontId="5" fillId="13" borderId="0" xfId="0" applyNumberFormat="1" applyFont="1" applyFill="1" applyBorder="1" applyAlignment="1">
      <alignment horizontal="right" vertical="center"/>
    </xf>
    <xf numFmtId="3" fontId="10" fillId="13" borderId="0" xfId="0" applyNumberFormat="1" applyFont="1" applyFill="1" applyBorder="1" applyAlignment="1">
      <alignment horizontal="right" vertical="center"/>
    </xf>
    <xf numFmtId="0" fontId="16" fillId="0" borderId="0" xfId="0" applyFont="1" applyBorder="1"/>
    <xf numFmtId="0" fontId="17" fillId="0" borderId="0" xfId="0" applyFont="1" applyBorder="1"/>
    <xf numFmtId="164" fontId="14" fillId="5" borderId="0" xfId="0" applyNumberFormat="1" applyFont="1" applyFill="1" applyBorder="1" applyAlignment="1">
      <alignment horizontal="right" vertical="center"/>
    </xf>
    <xf numFmtId="3" fontId="19" fillId="3" borderId="1" xfId="0" applyNumberFormat="1" applyFont="1" applyFill="1" applyBorder="1" applyAlignment="1">
      <alignment horizontal="right" vertical="center"/>
    </xf>
    <xf numFmtId="165" fontId="20" fillId="13" borderId="0" xfId="0" applyNumberFormat="1" applyFont="1" applyFill="1" applyBorder="1" applyAlignment="1">
      <alignment horizontal="right" vertical="center"/>
    </xf>
    <xf numFmtId="0" fontId="21" fillId="13" borderId="0" xfId="0" applyFont="1" applyFill="1" applyBorder="1" applyAlignment="1">
      <alignment horizontal="right" vertical="center"/>
    </xf>
    <xf numFmtId="0" fontId="6" fillId="0" borderId="0" xfId="0" applyFont="1" applyBorder="1"/>
    <xf numFmtId="0" fontId="24" fillId="0" borderId="0" xfId="0" applyFont="1" applyBorder="1"/>
    <xf numFmtId="165" fontId="27" fillId="13" borderId="0" xfId="0" applyNumberFormat="1" applyFont="1" applyFill="1" applyBorder="1" applyAlignment="1">
      <alignment horizontal="right" vertical="center"/>
    </xf>
    <xf numFmtId="0" fontId="5" fillId="0" borderId="1" xfId="0" applyFont="1" applyBorder="1"/>
    <xf numFmtId="0" fontId="28" fillId="0" borderId="0" xfId="0" applyFont="1" applyBorder="1" applyAlignment="1">
      <alignment horizontal="center"/>
    </xf>
    <xf numFmtId="0" fontId="29" fillId="0" borderId="0" xfId="0" applyFont="1" applyBorder="1"/>
    <xf numFmtId="3" fontId="29" fillId="13" borderId="0" xfId="0" applyNumberFormat="1" applyFont="1" applyFill="1" applyBorder="1" applyAlignment="1">
      <alignment horizontal="right" vertical="center"/>
    </xf>
    <xf numFmtId="0" fontId="29" fillId="0" borderId="0" xfId="0" applyFont="1" applyBorder="1" applyAlignment="1">
      <alignment horizontal="center"/>
    </xf>
    <xf numFmtId="3" fontId="30" fillId="3" borderId="1" xfId="0" applyNumberFormat="1" applyFont="1" applyFill="1" applyBorder="1" applyAlignment="1">
      <alignment horizontal="right" vertical="center"/>
    </xf>
    <xf numFmtId="0" fontId="32" fillId="0" borderId="0" xfId="0" applyFont="1" applyBorder="1" applyAlignment="1">
      <alignment horizontal="left" vertical="center"/>
    </xf>
    <xf numFmtId="166" fontId="33" fillId="7" borderId="3" xfId="0" applyNumberFormat="1" applyFont="1" applyFill="1" applyBorder="1" applyAlignment="1">
      <alignment horizontal="right" vertical="center"/>
    </xf>
    <xf numFmtId="0" fontId="33" fillId="0" borderId="0" xfId="0" applyFont="1" applyBorder="1" applyAlignment="1">
      <alignment horizontal="left" vertical="center"/>
    </xf>
    <xf numFmtId="3" fontId="33" fillId="0" borderId="0" xfId="0" applyNumberFormat="1" applyFont="1" applyBorder="1" applyAlignment="1">
      <alignment horizontal="left" vertical="center"/>
    </xf>
    <xf numFmtId="167" fontId="33" fillId="7" borderId="3" xfId="0" applyNumberFormat="1" applyFont="1" applyFill="1" applyBorder="1" applyAlignment="1">
      <alignment horizontal="right" vertical="center"/>
    </xf>
    <xf numFmtId="0" fontId="13" fillId="11" borderId="0" xfId="0" applyFont="1" applyFill="1" applyBorder="1" applyAlignment="1">
      <alignment horizontal="left" vertical="center"/>
    </xf>
    <xf numFmtId="9" fontId="33" fillId="7" borderId="3" xfId="0" applyNumberFormat="1" applyFont="1" applyFill="1" applyBorder="1" applyAlignment="1">
      <alignment horizontal="right" vertical="center"/>
    </xf>
    <xf numFmtId="2" fontId="33" fillId="7" borderId="3" xfId="0" applyNumberFormat="1" applyFont="1" applyFill="1" applyBorder="1" applyAlignment="1">
      <alignment horizontal="right" vertical="center"/>
    </xf>
    <xf numFmtId="168" fontId="33" fillId="7" borderId="3" xfId="0" applyNumberFormat="1" applyFont="1" applyFill="1" applyBorder="1" applyAlignment="1">
      <alignment horizontal="right" vertical="center"/>
    </xf>
    <xf numFmtId="169" fontId="33" fillId="7" borderId="3" xfId="0" applyNumberFormat="1" applyFont="1" applyFill="1" applyBorder="1" applyAlignment="1">
      <alignment horizontal="right" vertical="center"/>
    </xf>
    <xf numFmtId="0" fontId="34" fillId="8" borderId="3" xfId="0" applyFont="1" applyFill="1" applyBorder="1" applyAlignment="1">
      <alignment horizontal="center" vertical="center" wrapText="1"/>
    </xf>
    <xf numFmtId="0" fontId="36" fillId="9" borderId="0" xfId="0" applyFont="1" applyFill="1" applyBorder="1" applyAlignment="1">
      <alignment horizontal="center"/>
    </xf>
    <xf numFmtId="0" fontId="2" fillId="9" borderId="0" xfId="0" applyFont="1" applyFill="1" applyBorder="1" applyAlignment="1" applyProtection="1">
      <alignment wrapText="1"/>
      <protection locked="0"/>
    </xf>
    <xf numFmtId="0" fontId="31" fillId="4" borderId="1" xfId="0" applyFont="1" applyFill="1" applyBorder="1" applyAlignment="1">
      <alignment horizontal="center"/>
    </xf>
    <xf numFmtId="0" fontId="13" fillId="4" borderId="1" xfId="0" applyFont="1" applyFill="1" applyBorder="1" applyAlignment="1">
      <alignment horizontal="left" vertical="center"/>
    </xf>
    <xf numFmtId="3" fontId="11" fillId="3" borderId="1" xfId="0" applyNumberFormat="1" applyFont="1" applyFill="1" applyBorder="1" applyAlignment="1">
      <alignment horizontal="right" vertical="center"/>
    </xf>
    <xf numFmtId="3" fontId="38" fillId="3" borderId="1" xfId="0" applyNumberFormat="1" applyFont="1" applyFill="1" applyBorder="1" applyAlignment="1">
      <alignment horizontal="right" vertical="center"/>
    </xf>
    <xf numFmtId="0" fontId="21" fillId="0" borderId="0" xfId="0" applyFont="1" applyBorder="1"/>
    <xf numFmtId="3" fontId="21" fillId="13" borderId="0" xfId="0" applyNumberFormat="1" applyFont="1" applyFill="1" applyBorder="1" applyAlignment="1">
      <alignment horizontal="right" vertical="center"/>
    </xf>
    <xf numFmtId="0" fontId="13" fillId="2" borderId="1" xfId="0" applyFont="1" applyFill="1" applyBorder="1"/>
    <xf numFmtId="166" fontId="18" fillId="19" borderId="4" xfId="0" applyNumberFormat="1" applyFont="1" applyFill="1" applyBorder="1" applyAlignment="1">
      <alignment horizontal="right" vertical="center"/>
    </xf>
    <xf numFmtId="0" fontId="47" fillId="0" borderId="2" xfId="1"/>
    <xf numFmtId="166" fontId="48" fillId="20" borderId="4" xfId="1" applyNumberFormat="1" applyFont="1" applyFill="1" applyBorder="1" applyAlignment="1">
      <alignment horizontal="right" vertical="center"/>
    </xf>
    <xf numFmtId="166" fontId="1" fillId="19" borderId="4" xfId="1" applyNumberFormat="1" applyFont="1" applyFill="1" applyBorder="1" applyAlignment="1">
      <alignment horizontal="right" vertical="center"/>
    </xf>
    <xf numFmtId="0" fontId="42" fillId="22" borderId="4" xfId="1" applyFont="1" applyFill="1" applyBorder="1" applyAlignment="1">
      <alignment horizontal="center" vertical="center"/>
    </xf>
    <xf numFmtId="166" fontId="43" fillId="22" borderId="4" xfId="1" applyNumberFormat="1" applyFont="1" applyFill="1" applyBorder="1" applyAlignment="1">
      <alignment horizontal="right" vertical="center"/>
    </xf>
    <xf numFmtId="164" fontId="43" fillId="22" borderId="4" xfId="1" applyNumberFormat="1" applyFont="1" applyFill="1" applyBorder="1" applyAlignment="1">
      <alignment horizontal="right" vertical="center"/>
    </xf>
    <xf numFmtId="0" fontId="43" fillId="22" borderId="4" xfId="1" applyFont="1" applyFill="1" applyBorder="1" applyAlignment="1">
      <alignment horizontal="left" vertical="center" indent="1"/>
    </xf>
    <xf numFmtId="0" fontId="41" fillId="18" borderId="4" xfId="1" applyFont="1" applyFill="1" applyBorder="1" applyAlignment="1">
      <alignment horizontal="center" vertical="center"/>
    </xf>
    <xf numFmtId="164" fontId="42" fillId="18" borderId="4" xfId="1" applyNumberFormat="1" applyFont="1" applyFill="1" applyBorder="1" applyAlignment="1">
      <alignment horizontal="right" vertical="center"/>
    </xf>
    <xf numFmtId="166" fontId="42" fillId="18" borderId="4" xfId="1" applyNumberFormat="1" applyFont="1" applyFill="1" applyBorder="1" applyAlignment="1">
      <alignment horizontal="right" vertical="center"/>
    </xf>
    <xf numFmtId="0" fontId="42" fillId="18" borderId="4" xfId="1" applyFont="1" applyFill="1" applyBorder="1" applyAlignment="1">
      <alignment horizontal="left" vertical="center" indent="1"/>
    </xf>
    <xf numFmtId="0" fontId="41" fillId="23" borderId="4" xfId="1" applyFont="1" applyFill="1" applyBorder="1" applyAlignment="1">
      <alignment horizontal="center" vertical="center"/>
    </xf>
    <xf numFmtId="164" fontId="42" fillId="23" borderId="4" xfId="1" applyNumberFormat="1" applyFont="1" applyFill="1" applyBorder="1" applyAlignment="1">
      <alignment horizontal="right" vertical="center"/>
    </xf>
    <xf numFmtId="166" fontId="42" fillId="23" borderId="4" xfId="1" applyNumberFormat="1" applyFont="1" applyFill="1" applyBorder="1" applyAlignment="1">
      <alignment horizontal="right" vertical="center"/>
    </xf>
    <xf numFmtId="0" fontId="42" fillId="23" borderId="4" xfId="1" applyFont="1" applyFill="1" applyBorder="1" applyAlignment="1">
      <alignment horizontal="left" vertical="center" indent="1"/>
    </xf>
    <xf numFmtId="0" fontId="41" fillId="20" borderId="4" xfId="1" applyFont="1" applyFill="1" applyBorder="1" applyAlignment="1">
      <alignment horizontal="center" vertical="center"/>
    </xf>
    <xf numFmtId="164" fontId="42" fillId="20" borderId="4" xfId="1" applyNumberFormat="1" applyFont="1" applyFill="1" applyBorder="1" applyAlignment="1">
      <alignment horizontal="right" vertical="center"/>
    </xf>
    <xf numFmtId="166" fontId="42" fillId="20" borderId="4" xfId="1" applyNumberFormat="1" applyFont="1" applyFill="1" applyBorder="1" applyAlignment="1">
      <alignment horizontal="right" vertical="center"/>
    </xf>
    <xf numFmtId="0" fontId="42" fillId="20" borderId="4" xfId="1" applyFont="1" applyFill="1" applyBorder="1" applyAlignment="1">
      <alignment horizontal="left" vertical="center" indent="1"/>
    </xf>
    <xf numFmtId="0" fontId="41" fillId="21" borderId="4" xfId="1" applyFont="1" applyFill="1" applyBorder="1" applyAlignment="1">
      <alignment horizontal="center" vertical="center"/>
    </xf>
    <xf numFmtId="164" fontId="42" fillId="21" borderId="4" xfId="1" applyNumberFormat="1" applyFont="1" applyFill="1" applyBorder="1" applyAlignment="1">
      <alignment horizontal="right" vertical="center"/>
    </xf>
    <xf numFmtId="166" fontId="42" fillId="21" borderId="4" xfId="1" applyNumberFormat="1" applyFont="1" applyFill="1" applyBorder="1" applyAlignment="1">
      <alignment horizontal="right" vertical="center"/>
    </xf>
    <xf numFmtId="0" fontId="42" fillId="21" borderId="4" xfId="1" applyFont="1" applyFill="1" applyBorder="1" applyAlignment="1">
      <alignment horizontal="left" vertical="center" indent="1"/>
    </xf>
    <xf numFmtId="0" fontId="1" fillId="19" borderId="4" xfId="1" applyFont="1" applyFill="1" applyBorder="1" applyAlignment="1">
      <alignment horizontal="center" vertical="center"/>
    </xf>
    <xf numFmtId="166" fontId="49" fillId="16" borderId="4" xfId="1" applyNumberFormat="1" applyFont="1" applyFill="1" applyBorder="1" applyAlignment="1">
      <alignment horizontal="right" vertical="center"/>
    </xf>
    <xf numFmtId="0" fontId="49" fillId="16" borderId="4" xfId="1" applyFont="1" applyFill="1" applyBorder="1" applyAlignment="1">
      <alignment horizontal="center" vertical="center"/>
    </xf>
    <xf numFmtId="0" fontId="49" fillId="16" borderId="4" xfId="1" applyFont="1" applyFill="1" applyBorder="1" applyAlignment="1">
      <alignment horizontal="left" vertical="center" indent="1"/>
    </xf>
    <xf numFmtId="0" fontId="42" fillId="20" borderId="4" xfId="1" applyFont="1" applyFill="1" applyBorder="1" applyAlignment="1">
      <alignment horizontal="center" vertical="center"/>
    </xf>
    <xf numFmtId="0" fontId="42" fillId="18" borderId="4" xfId="1" applyFont="1" applyFill="1" applyBorder="1" applyAlignment="1">
      <alignment horizontal="center" vertical="center"/>
    </xf>
    <xf numFmtId="3" fontId="14" fillId="13" borderId="0" xfId="0" applyNumberFormat="1" applyFont="1" applyFill="1" applyBorder="1" applyAlignment="1">
      <alignment horizontal="right" vertical="center"/>
    </xf>
    <xf numFmtId="0" fontId="5" fillId="0" borderId="0" xfId="0" applyFont="1" applyBorder="1" applyAlignment="1">
      <alignment horizontal="right"/>
    </xf>
    <xf numFmtId="3" fontId="28" fillId="13" borderId="0" xfId="0" applyNumberFormat="1" applyFont="1" applyFill="1" applyBorder="1" applyAlignment="1">
      <alignment horizontal="right" vertical="center"/>
    </xf>
    <xf numFmtId="3" fontId="29" fillId="13" borderId="2" xfId="0" applyNumberFormat="1" applyFont="1" applyFill="1" applyAlignment="1">
      <alignment horizontal="right" vertical="center"/>
    </xf>
    <xf numFmtId="3" fontId="10" fillId="13" borderId="2" xfId="0" applyNumberFormat="1" applyFont="1" applyFill="1" applyAlignment="1">
      <alignment horizontal="right" vertical="center"/>
    </xf>
    <xf numFmtId="3" fontId="21" fillId="13" borderId="2" xfId="0" applyNumberFormat="1" applyFont="1" applyFill="1" applyAlignment="1">
      <alignment horizontal="right" vertical="center"/>
    </xf>
    <xf numFmtId="3" fontId="8" fillId="13" borderId="2" xfId="0" applyNumberFormat="1" applyFont="1" applyFill="1" applyAlignment="1">
      <alignment horizontal="right" vertical="center"/>
    </xf>
    <xf numFmtId="3" fontId="14" fillId="13" borderId="2" xfId="0" applyNumberFormat="1" applyFont="1" applyFill="1" applyAlignment="1">
      <alignment horizontal="right" vertical="center"/>
    </xf>
    <xf numFmtId="10" fontId="14" fillId="13" borderId="0" xfId="0" applyNumberFormat="1" applyFont="1" applyFill="1" applyBorder="1" applyAlignment="1">
      <alignment horizontal="right" vertical="center"/>
    </xf>
    <xf numFmtId="0" fontId="51" fillId="25" borderId="5" xfId="1" applyFont="1" applyFill="1" applyBorder="1" applyAlignment="1">
      <alignment horizontal="left" vertical="top" wrapText="1"/>
    </xf>
    <xf numFmtId="0" fontId="53" fillId="0" borderId="2" xfId="1" applyFont="1"/>
    <xf numFmtId="0" fontId="51" fillId="25" borderId="6" xfId="1" applyFont="1" applyFill="1" applyBorder="1" applyAlignment="1">
      <alignment horizontal="left" vertical="top" wrapText="1"/>
    </xf>
    <xf numFmtId="0" fontId="54" fillId="0" borderId="2" xfId="1" applyFont="1"/>
    <xf numFmtId="0" fontId="55" fillId="0" borderId="2" xfId="1" applyFont="1"/>
    <xf numFmtId="0" fontId="54" fillId="0" borderId="2" xfId="1" applyFont="1" applyAlignment="1">
      <alignment horizontal="left" vertical="center" wrapText="1"/>
    </xf>
    <xf numFmtId="0" fontId="56" fillId="0" borderId="2" xfId="1" applyFont="1"/>
    <xf numFmtId="0" fontId="57" fillId="0" borderId="2" xfId="1" applyFont="1"/>
    <xf numFmtId="0" fontId="57" fillId="0" borderId="2" xfId="1" applyFont="1" applyAlignment="1">
      <alignment horizontal="left" vertical="center" wrapText="1"/>
    </xf>
    <xf numFmtId="0" fontId="59" fillId="0" borderId="2" xfId="0" applyFont="1" applyAlignment="1">
      <alignment horizontal="center" vertical="center"/>
    </xf>
    <xf numFmtId="3" fontId="9" fillId="26" borderId="2" xfId="0" applyNumberFormat="1" applyFont="1" applyFill="1" applyAlignment="1">
      <alignment horizontal="right"/>
    </xf>
    <xf numFmtId="3" fontId="11" fillId="26" borderId="2" xfId="0" applyNumberFormat="1" applyFont="1" applyFill="1" applyAlignment="1">
      <alignment horizontal="right"/>
    </xf>
    <xf numFmtId="0" fontId="47" fillId="0" borderId="2" xfId="1" applyAlignment="1">
      <alignment horizontal="center"/>
    </xf>
    <xf numFmtId="0" fontId="61" fillId="0" borderId="2" xfId="1" applyFont="1"/>
    <xf numFmtId="0" fontId="62" fillId="0" borderId="2" xfId="1" applyFont="1" applyAlignment="1">
      <alignment horizontal="left" vertical="center" wrapText="1"/>
    </xf>
    <xf numFmtId="0" fontId="63" fillId="0" borderId="2" xfId="1" applyFont="1"/>
    <xf numFmtId="0" fontId="62" fillId="0" borderId="2" xfId="1" applyFont="1"/>
    <xf numFmtId="0" fontId="54" fillId="0" borderId="2" xfId="1" applyFont="1" applyAlignment="1">
      <alignment wrapText="1"/>
    </xf>
    <xf numFmtId="0" fontId="64" fillId="0" borderId="2" xfId="1" applyFont="1"/>
    <xf numFmtId="0" fontId="65" fillId="0" borderId="2" xfId="1" applyFont="1" applyAlignment="1">
      <alignment wrapText="1"/>
    </xf>
    <xf numFmtId="0" fontId="66" fillId="0" borderId="2" xfId="1" applyFont="1" applyAlignment="1">
      <alignment horizontal="left" vertical="center"/>
    </xf>
    <xf numFmtId="0" fontId="66" fillId="0" borderId="2" xfId="1" applyFont="1"/>
    <xf numFmtId="0" fontId="67" fillId="27" borderId="2" xfId="1" applyFont="1" applyFill="1" applyAlignment="1">
      <alignment horizontal="left" vertical="center"/>
    </xf>
    <xf numFmtId="0" fontId="68" fillId="0" borderId="0" xfId="0" applyFont="1" applyBorder="1"/>
    <xf numFmtId="0" fontId="5" fillId="28" borderId="0" xfId="0" applyFont="1" applyFill="1" applyBorder="1"/>
    <xf numFmtId="0" fontId="69" fillId="28" borderId="0" xfId="0" applyFont="1" applyFill="1" applyBorder="1"/>
    <xf numFmtId="3" fontId="20" fillId="28" borderId="0" xfId="0" applyNumberFormat="1" applyFont="1" applyFill="1" applyBorder="1" applyAlignment="1">
      <alignment horizontal="right" vertical="center"/>
    </xf>
    <xf numFmtId="0" fontId="27" fillId="28" borderId="0" xfId="0" applyFont="1" applyFill="1" applyBorder="1"/>
    <xf numFmtId="0" fontId="46" fillId="28" borderId="0" xfId="0" applyFont="1" applyFill="1" applyBorder="1"/>
    <xf numFmtId="3" fontId="27" fillId="28" borderId="0" xfId="0" applyNumberFormat="1" applyFont="1" applyFill="1" applyBorder="1" applyAlignment="1">
      <alignment horizontal="right" vertical="center"/>
    </xf>
    <xf numFmtId="0" fontId="70" fillId="28" borderId="0" xfId="0" applyFont="1" applyFill="1" applyBorder="1"/>
    <xf numFmtId="0" fontId="71" fillId="0" borderId="0" xfId="0" applyFont="1" applyBorder="1" applyAlignment="1">
      <alignment horizontal="left" vertical="center"/>
    </xf>
    <xf numFmtId="167" fontId="71" fillId="7" borderId="3" xfId="0" applyNumberFormat="1" applyFont="1" applyFill="1" applyBorder="1" applyAlignment="1">
      <alignment horizontal="right" vertical="center"/>
    </xf>
    <xf numFmtId="3" fontId="10" fillId="29" borderId="1" xfId="0" applyNumberFormat="1" applyFont="1" applyFill="1" applyBorder="1" applyAlignment="1">
      <alignment horizontal="right" vertical="center"/>
    </xf>
    <xf numFmtId="0" fontId="7" fillId="31" borderId="1" xfId="0" applyFont="1" applyFill="1" applyBorder="1"/>
    <xf numFmtId="3" fontId="12" fillId="31" borderId="1" xfId="0" applyNumberFormat="1" applyFont="1" applyFill="1" applyBorder="1" applyAlignment="1">
      <alignment horizontal="right" vertical="center"/>
    </xf>
    <xf numFmtId="3" fontId="13" fillId="31" borderId="1" xfId="0" applyNumberFormat="1" applyFont="1" applyFill="1" applyBorder="1" applyAlignment="1">
      <alignment horizontal="right" vertical="center"/>
    </xf>
    <xf numFmtId="3" fontId="10" fillId="33" borderId="1" xfId="0" applyNumberFormat="1" applyFont="1" applyFill="1" applyBorder="1" applyAlignment="1">
      <alignment horizontal="right" vertical="center"/>
    </xf>
    <xf numFmtId="3" fontId="10" fillId="34" borderId="1" xfId="0" applyNumberFormat="1" applyFont="1" applyFill="1" applyBorder="1" applyAlignment="1">
      <alignment horizontal="right" vertical="center"/>
    </xf>
    <xf numFmtId="3" fontId="14" fillId="34" borderId="1" xfId="0" applyNumberFormat="1" applyFont="1" applyFill="1" applyBorder="1" applyAlignment="1">
      <alignment horizontal="right" vertical="center"/>
    </xf>
    <xf numFmtId="3" fontId="10" fillId="36" borderId="1" xfId="0" applyNumberFormat="1" applyFont="1" applyFill="1" applyBorder="1" applyAlignment="1">
      <alignment horizontal="right" vertical="center"/>
    </xf>
    <xf numFmtId="164" fontId="14" fillId="37" borderId="0" xfId="0" applyNumberFormat="1" applyFont="1" applyFill="1" applyBorder="1" applyAlignment="1">
      <alignment horizontal="right" vertical="center"/>
    </xf>
    <xf numFmtId="0" fontId="72" fillId="38" borderId="1" xfId="0" applyFont="1" applyFill="1" applyBorder="1"/>
    <xf numFmtId="0" fontId="72" fillId="30" borderId="4" xfId="0" applyFont="1" applyFill="1" applyBorder="1" applyAlignment="1">
      <alignment horizontal="left" vertical="center" indent="1"/>
    </xf>
    <xf numFmtId="166" fontId="73" fillId="30" borderId="4" xfId="0" applyNumberFormat="1" applyFont="1" applyFill="1" applyBorder="1" applyAlignment="1">
      <alignment horizontal="right" vertical="center"/>
    </xf>
    <xf numFmtId="0" fontId="39" fillId="30" borderId="4" xfId="0" applyFont="1" applyFill="1" applyBorder="1" applyAlignment="1">
      <alignment horizontal="left" vertical="center" indent="1"/>
    </xf>
    <xf numFmtId="166" fontId="45" fillId="30" borderId="4" xfId="0" applyNumberFormat="1" applyFont="1" applyFill="1" applyBorder="1" applyAlignment="1">
      <alignment horizontal="right" vertical="center"/>
    </xf>
    <xf numFmtId="0" fontId="44" fillId="30" borderId="4" xfId="0" applyFont="1" applyFill="1" applyBorder="1" applyAlignment="1">
      <alignment horizontal="left" vertical="center"/>
    </xf>
    <xf numFmtId="0" fontId="74" fillId="30" borderId="4" xfId="0" applyFont="1" applyFill="1" applyBorder="1" applyAlignment="1">
      <alignment horizontal="left" vertical="center"/>
    </xf>
    <xf numFmtId="0" fontId="13" fillId="19" borderId="4" xfId="0" applyFont="1" applyFill="1" applyBorder="1" applyAlignment="1">
      <alignment horizontal="left" vertical="center"/>
    </xf>
    <xf numFmtId="3" fontId="14" fillId="30" borderId="0" xfId="0" applyNumberFormat="1" applyFont="1" applyFill="1" applyBorder="1" applyAlignment="1">
      <alignment horizontal="right" vertical="center"/>
    </xf>
    <xf numFmtId="0" fontId="5" fillId="30" borderId="0" xfId="0" applyFont="1" applyFill="1" applyBorder="1" applyAlignment="1">
      <alignment horizontal="center"/>
    </xf>
    <xf numFmtId="165" fontId="22" fillId="31" borderId="1" xfId="0" applyNumberFormat="1" applyFont="1" applyFill="1" applyBorder="1" applyAlignment="1">
      <alignment horizontal="center"/>
    </xf>
    <xf numFmtId="3" fontId="26" fillId="29" borderId="1" xfId="0" applyNumberFormat="1" applyFont="1" applyFill="1" applyBorder="1" applyAlignment="1">
      <alignment horizontal="center"/>
    </xf>
    <xf numFmtId="0" fontId="75" fillId="0" borderId="2" xfId="1" applyFont="1" applyAlignment="1">
      <alignment horizontal="left" vertical="center"/>
    </xf>
    <xf numFmtId="0" fontId="76" fillId="0" borderId="2" xfId="1" applyFont="1" applyAlignment="1">
      <alignment horizontal="left" vertical="center"/>
    </xf>
    <xf numFmtId="0" fontId="72" fillId="29" borderId="1" xfId="0" applyFont="1" applyFill="1" applyBorder="1"/>
    <xf numFmtId="0" fontId="12" fillId="32" borderId="1" xfId="0" applyFont="1" applyFill="1" applyBorder="1"/>
    <xf numFmtId="0" fontId="12" fillId="34" borderId="1" xfId="0" applyFont="1" applyFill="1" applyBorder="1"/>
    <xf numFmtId="0" fontId="12" fillId="35" borderId="1" xfId="0" applyFont="1" applyFill="1" applyBorder="1"/>
    <xf numFmtId="0" fontId="13" fillId="41" borderId="1" xfId="0" applyFont="1" applyFill="1" applyBorder="1"/>
    <xf numFmtId="3" fontId="13" fillId="41" borderId="1" xfId="0" applyNumberFormat="1" applyFont="1" applyFill="1" applyBorder="1" applyAlignment="1">
      <alignment horizontal="right" vertical="center"/>
    </xf>
    <xf numFmtId="3" fontId="31" fillId="29" borderId="1" xfId="0" applyNumberFormat="1" applyFont="1" applyFill="1" applyBorder="1" applyAlignment="1">
      <alignment horizontal="right" vertical="center"/>
    </xf>
    <xf numFmtId="0" fontId="13" fillId="39" borderId="0" xfId="0" applyFont="1" applyFill="1" applyBorder="1" applyAlignment="1">
      <alignment horizontal="left" vertical="center"/>
    </xf>
    <xf numFmtId="0" fontId="32" fillId="30" borderId="3" xfId="0" applyFont="1" applyFill="1" applyBorder="1" applyAlignment="1">
      <alignment horizontal="center" vertical="center" wrapText="1"/>
    </xf>
    <xf numFmtId="0" fontId="13" fillId="43" borderId="0" xfId="0" applyFont="1" applyFill="1" applyBorder="1" applyAlignment="1">
      <alignment horizontal="left" vertical="center"/>
    </xf>
    <xf numFmtId="166" fontId="34" fillId="30" borderId="3" xfId="0" applyNumberFormat="1" applyFont="1" applyFill="1" applyBorder="1" applyAlignment="1">
      <alignment horizontal="right" vertical="center"/>
    </xf>
    <xf numFmtId="0" fontId="72" fillId="39" borderId="0" xfId="0" applyFont="1" applyFill="1" applyBorder="1"/>
    <xf numFmtId="3" fontId="77" fillId="39" borderId="0" xfId="0" applyNumberFormat="1" applyFont="1" applyFill="1" applyBorder="1" applyAlignment="1">
      <alignment horizontal="right" vertical="center"/>
    </xf>
    <xf numFmtId="0" fontId="72" fillId="30" borderId="0" xfId="0" applyFont="1" applyFill="1" applyBorder="1"/>
    <xf numFmtId="3" fontId="77" fillId="30" borderId="0" xfId="0" applyNumberFormat="1" applyFont="1" applyFill="1" applyBorder="1" applyAlignment="1">
      <alignment horizontal="right" vertical="center"/>
    </xf>
    <xf numFmtId="0" fontId="58" fillId="44" borderId="2" xfId="1" applyFont="1" applyFill="1" applyAlignment="1">
      <alignment horizontal="center" vertical="center"/>
    </xf>
    <xf numFmtId="0" fontId="52" fillId="45" borderId="2" xfId="1" applyFont="1" applyFill="1" applyAlignment="1">
      <alignment horizontal="left" vertical="center"/>
    </xf>
    <xf numFmtId="0" fontId="52" fillId="40" borderId="2" xfId="1" applyFont="1" applyFill="1" applyAlignment="1">
      <alignment horizontal="left" vertical="center"/>
    </xf>
    <xf numFmtId="0" fontId="78" fillId="46" borderId="2" xfId="1" applyFont="1" applyFill="1" applyAlignment="1">
      <alignment horizontal="left" vertical="center" wrapText="1"/>
    </xf>
    <xf numFmtId="0" fontId="78" fillId="47" borderId="2" xfId="1" applyFont="1" applyFill="1" applyAlignment="1">
      <alignment horizontal="left" vertical="center" wrapText="1"/>
    </xf>
    <xf numFmtId="0" fontId="52" fillId="45" borderId="2" xfId="1" applyFont="1" applyFill="1" applyAlignment="1">
      <alignment horizontal="center" vertical="center"/>
    </xf>
    <xf numFmtId="0" fontId="39" fillId="28" borderId="0" xfId="0" applyFont="1" applyFill="1" applyBorder="1"/>
    <xf numFmtId="0" fontId="0" fillId="28" borderId="0" xfId="0" applyFill="1" applyBorder="1"/>
    <xf numFmtId="0" fontId="31" fillId="4" borderId="2" xfId="0" applyFont="1" applyFill="1" applyAlignment="1">
      <alignment horizontal="center"/>
    </xf>
    <xf numFmtId="0" fontId="79" fillId="48" borderId="9" xfId="0" applyFont="1" applyFill="1" applyBorder="1" applyAlignment="1">
      <alignment horizontal="center" vertical="center" wrapText="1"/>
    </xf>
    <xf numFmtId="3" fontId="11" fillId="3" borderId="2" xfId="0" applyNumberFormat="1" applyFont="1" applyFill="1" applyAlignment="1">
      <alignment horizontal="right" vertical="center"/>
    </xf>
    <xf numFmtId="170" fontId="80" fillId="49" borderId="9" xfId="0" applyNumberFormat="1" applyFont="1" applyFill="1" applyBorder="1" applyAlignment="1">
      <alignment horizontal="right" vertical="center"/>
    </xf>
    <xf numFmtId="170" fontId="80" fillId="0" borderId="9" xfId="0" applyNumberFormat="1" applyFont="1" applyBorder="1" applyAlignment="1">
      <alignment horizontal="right" vertical="center"/>
    </xf>
    <xf numFmtId="3" fontId="38" fillId="3" borderId="2" xfId="0" applyNumberFormat="1" applyFont="1" applyFill="1" applyAlignment="1">
      <alignment horizontal="right" vertical="center"/>
    </xf>
    <xf numFmtId="3" fontId="13" fillId="41" borderId="2" xfId="0" applyNumberFormat="1" applyFont="1" applyFill="1" applyAlignment="1">
      <alignment horizontal="right" vertical="center"/>
    </xf>
    <xf numFmtId="0" fontId="37" fillId="2" borderId="2" xfId="0" applyFont="1" applyFill="1" applyAlignment="1">
      <alignment horizontal="left" vertical="center"/>
    </xf>
    <xf numFmtId="0" fontId="5" fillId="0" borderId="0" xfId="0" applyFont="1" applyBorder="1"/>
    <xf numFmtId="0" fontId="13" fillId="39" borderId="2" xfId="0" applyFont="1" applyFill="1" applyAlignment="1">
      <alignment horizontal="left" vertical="center"/>
    </xf>
    <xf numFmtId="0" fontId="51" fillId="25" borderId="7" xfId="1" applyFont="1" applyFill="1" applyBorder="1" applyAlignment="1">
      <alignment horizontal="left" vertical="top" wrapText="1"/>
    </xf>
    <xf numFmtId="0" fontId="47" fillId="0" borderId="2" xfId="1"/>
    <xf numFmtId="0" fontId="41" fillId="0" borderId="2" xfId="1" applyFont="1" applyAlignment="1">
      <alignment horizontal="center" vertical="center"/>
    </xf>
    <xf numFmtId="0" fontId="50" fillId="0" borderId="2" xfId="1" applyFont="1" applyAlignment="1">
      <alignment horizontal="center" vertical="center"/>
    </xf>
    <xf numFmtId="0" fontId="49" fillId="24" borderId="2" xfId="1" applyFont="1" applyFill="1" applyAlignment="1">
      <alignment horizontal="left" vertical="center" indent="1"/>
    </xf>
    <xf numFmtId="0" fontId="1" fillId="16" borderId="2" xfId="1" applyFont="1" applyFill="1" applyAlignment="1">
      <alignment horizontal="center" vertical="center"/>
    </xf>
    <xf numFmtId="0" fontId="43" fillId="20" borderId="2" xfId="1" applyFont="1" applyFill="1" applyAlignment="1">
      <alignment horizontal="left" vertical="center" indent="1"/>
    </xf>
    <xf numFmtId="0" fontId="49" fillId="19" borderId="2" xfId="1" applyFont="1" applyFill="1" applyAlignment="1">
      <alignment horizontal="left" vertical="center" indent="1"/>
    </xf>
    <xf numFmtId="0" fontId="49" fillId="16" borderId="2" xfId="1" applyFont="1" applyFill="1" applyAlignment="1">
      <alignment horizontal="left" vertical="center" indent="1"/>
    </xf>
    <xf numFmtId="0" fontId="49" fillId="17" borderId="2" xfId="1" applyFont="1" applyFill="1" applyAlignment="1">
      <alignment horizontal="left" vertical="center" indent="1"/>
    </xf>
    <xf numFmtId="0" fontId="1" fillId="19" borderId="2" xfId="1" applyFont="1" applyFill="1" applyAlignment="1">
      <alignment horizontal="center" vertical="center"/>
    </xf>
    <xf numFmtId="0" fontId="1" fillId="19" borderId="2" xfId="1" applyFont="1" applyFill="1" applyAlignment="1">
      <alignment horizontal="left" vertical="center" indent="1"/>
    </xf>
    <xf numFmtId="0" fontId="44" fillId="14" borderId="2" xfId="0" applyFont="1" applyFill="1" applyAlignment="1">
      <alignment horizontal="center" vertical="center"/>
    </xf>
    <xf numFmtId="0" fontId="7" fillId="29" borderId="2" xfId="0" applyFont="1" applyFill="1"/>
    <xf numFmtId="0" fontId="18" fillId="4" borderId="2" xfId="0" applyFont="1" applyFill="1"/>
    <xf numFmtId="0" fontId="13" fillId="39" borderId="2" xfId="0" applyFont="1" applyFill="1" applyAlignment="1">
      <alignment horizontal="left" vertical="center" indent="1"/>
    </xf>
    <xf numFmtId="0" fontId="13" fillId="34" borderId="2" xfId="0" applyFont="1" applyFill="1"/>
    <xf numFmtId="0" fontId="13" fillId="35" borderId="2" xfId="0" applyFont="1" applyFill="1"/>
    <xf numFmtId="0" fontId="6" fillId="0" borderId="2" xfId="0" applyFont="1"/>
    <xf numFmtId="0" fontId="23" fillId="0" borderId="2" xfId="0" applyFont="1"/>
    <xf numFmtId="0" fontId="15" fillId="2" borderId="2" xfId="0" applyFont="1" applyFill="1"/>
    <xf numFmtId="0" fontId="22" fillId="13" borderId="2" xfId="0" applyFont="1" applyFill="1" applyAlignment="1">
      <alignment horizontal="center" vertical="center"/>
    </xf>
    <xf numFmtId="0" fontId="7" fillId="31" borderId="2" xfId="0" applyFont="1" applyFill="1"/>
    <xf numFmtId="0" fontId="35" fillId="2" borderId="2" xfId="0" applyFont="1" applyFill="1" applyAlignment="1">
      <alignment horizontal="left" vertical="center"/>
    </xf>
    <xf numFmtId="0" fontId="6" fillId="13" borderId="2" xfId="0" applyFont="1" applyFill="1" applyAlignment="1">
      <alignment horizontal="right" vertical="center"/>
    </xf>
    <xf numFmtId="0" fontId="13" fillId="32" borderId="2" xfId="0" applyFont="1" applyFill="1"/>
    <xf numFmtId="0" fontId="18" fillId="38" borderId="2" xfId="0" applyFont="1" applyFill="1"/>
    <xf numFmtId="0" fontId="18" fillId="19" borderId="2" xfId="0" applyFont="1" applyFill="1" applyAlignment="1">
      <alignment horizontal="left" vertical="center" indent="1"/>
    </xf>
    <xf numFmtId="0" fontId="15" fillId="38" borderId="2" xfId="0" applyFont="1" applyFill="1"/>
    <xf numFmtId="0" fontId="15" fillId="15" borderId="2" xfId="0" applyFont="1" applyFill="1" applyAlignment="1">
      <alignment horizontal="left" vertical="center" indent="1"/>
    </xf>
    <xf numFmtId="0" fontId="25" fillId="0" borderId="2" xfId="0" applyFont="1"/>
    <xf numFmtId="0" fontId="40" fillId="2" borderId="2" xfId="0" applyFont="1" applyFill="1" applyAlignment="1" applyProtection="1">
      <alignment wrapText="1"/>
      <protection locked="0"/>
    </xf>
    <xf numFmtId="0" fontId="0" fillId="0" borderId="0" xfId="0" applyBorder="1" applyProtection="1">
      <protection locked="0"/>
    </xf>
    <xf numFmtId="0" fontId="12" fillId="42" borderId="2" xfId="0" applyFont="1" applyFill="1"/>
    <xf numFmtId="0" fontId="13" fillId="38" borderId="2" xfId="0" applyFont="1" applyFill="1" applyAlignment="1">
      <alignment horizontal="left" vertical="center"/>
    </xf>
    <xf numFmtId="0" fontId="13" fillId="6" borderId="2" xfId="0" applyFont="1" applyFill="1" applyAlignment="1">
      <alignment horizontal="left" vertical="center"/>
    </xf>
    <xf numFmtId="0" fontId="21" fillId="0" borderId="2" xfId="0" applyFont="1"/>
    <xf numFmtId="0" fontId="12" fillId="38" borderId="2" xfId="0" applyFont="1" applyFill="1"/>
    <xf numFmtId="0" fontId="7" fillId="0" borderId="2" xfId="0" applyFont="1"/>
    <xf numFmtId="0" fontId="13" fillId="11" borderId="2" xfId="0" applyFont="1" applyFill="1" applyAlignment="1">
      <alignment horizontal="left" vertical="center"/>
    </xf>
    <xf numFmtId="0" fontId="3" fillId="30" borderId="2" xfId="0" applyFont="1" applyFill="1" applyAlignment="1">
      <alignment horizontal="center" vertical="center"/>
    </xf>
    <xf numFmtId="0" fontId="0" fillId="0" borderId="0" xfId="0" applyBorder="1"/>
    <xf numFmtId="0" fontId="40" fillId="10" borderId="2" xfId="0" applyFont="1" applyFill="1" applyAlignment="1">
      <alignment horizontal="center" vertical="center" wrapText="1"/>
    </xf>
    <xf numFmtId="0" fontId="3" fillId="39" borderId="2" xfId="0" applyFont="1" applyFill="1" applyAlignment="1">
      <alignment horizontal="center" vertical="center"/>
    </xf>
    <xf numFmtId="166" fontId="4" fillId="12" borderId="3" xfId="0" applyNumberFormat="1" applyFont="1" applyFill="1" applyBorder="1" applyAlignment="1">
      <alignment horizontal="center" vertical="center" wrapText="1"/>
    </xf>
    <xf numFmtId="0" fontId="0" fillId="0" borderId="8" xfId="0" applyBorder="1"/>
    <xf numFmtId="167" fontId="4" fillId="12" borderId="3" xfId="0" applyNumberFormat="1" applyFont="1" applyFill="1" applyBorder="1" applyAlignment="1">
      <alignment horizontal="center" vertical="center" wrapText="1"/>
    </xf>
    <xf numFmtId="167" fontId="26" fillId="30" borderId="3" xfId="0" applyNumberFormat="1" applyFont="1" applyFill="1" applyBorder="1" applyAlignment="1">
      <alignment horizontal="right" vertical="center"/>
    </xf>
  </cellXfs>
  <cellStyles count="2">
    <cellStyle name="Normal" xfId="0" builtinId="0"/>
    <cellStyle name="Normal 2" xfId="1" xr:uid="{00000000-0005-0000-0000-000001000000}"/>
  </cellStyles>
  <dxfs count="52">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rot="0" spcFirstLastPara="1" vertOverflow="ellipsis" vert="horz" wrap="square" anchor="ctr" anchorCtr="1"/>
          <a:lstStyle/>
          <a:p>
            <a:pPr>
              <a:defRPr sz="1600" b="1" i="0" strike="noStrike" kern="1200" cap="all" baseline="0">
                <a:solidFill>
                  <a:schemeClr val="tx1">
                    <a:lumMod val="65000"/>
                    <a:lumOff val="35000"/>
                  </a:schemeClr>
                </a:solidFill>
                <a:latin typeface="+mn-lt"/>
                <a:ea typeface="+mn-ea"/>
                <a:cs typeface="+mn-cs"/>
              </a:defRPr>
            </a:pPr>
            <a:r>
              <a:rPr lang="en-US"/>
              <a:t>DISTRIBUCIÓN DE GASTOS</a:t>
            </a:r>
          </a:p>
        </c:rich>
      </c:tx>
      <c:overlay val="0"/>
      <c:spPr>
        <a:noFill/>
        <a:ln>
          <a:noFill/>
          <a:prstDash val="solid"/>
        </a:ln>
      </c:spPr>
    </c:title>
    <c:autoTitleDeleted val="0"/>
    <c:plotArea>
      <c:layout/>
      <c:pieChart>
        <c:varyColors val="1"/>
        <c:ser>
          <c:idx val="0"/>
          <c:order val="0"/>
          <c:tx>
            <c:strRef>
              <c:f>Dashboard!$G$14</c:f>
              <c:strCache>
                <c:ptCount val="1"/>
                <c:pt idx="0">
                  <c:v>Valor</c:v>
                </c:pt>
              </c:strCache>
            </c:strRef>
          </c:tx>
          <c:spPr>
            <a:ln>
              <a:prstDash val="solid"/>
            </a:ln>
          </c:spPr>
          <c:dPt>
            <c:idx val="0"/>
            <c:bubble3D val="0"/>
            <c:spPr>
              <a:solidFill>
                <a:schemeClr val="accent5"/>
              </a:solidFill>
              <a:ln>
                <a:noFill/>
                <a:prstDash val="solid"/>
              </a:ln>
            </c:spPr>
            <c:extLst>
              <c:ext xmlns:c16="http://schemas.microsoft.com/office/drawing/2014/chart" uri="{C3380CC4-5D6E-409C-BE32-E72D297353CC}">
                <c16:uniqueId val="{00000001-8BA1-7244-AC8C-3F5DA3E98EB7}"/>
              </c:ext>
            </c:extLst>
          </c:dPt>
          <c:dPt>
            <c:idx val="1"/>
            <c:bubble3D val="0"/>
            <c:spPr>
              <a:solidFill>
                <a:schemeClr val="accent5">
                  <a:lumMod val="20000"/>
                  <a:lumOff val="80000"/>
                </a:schemeClr>
              </a:solidFill>
              <a:ln>
                <a:noFill/>
                <a:prstDash val="solid"/>
              </a:ln>
            </c:spPr>
            <c:extLst>
              <c:ext xmlns:c16="http://schemas.microsoft.com/office/drawing/2014/chart" uri="{C3380CC4-5D6E-409C-BE32-E72D297353CC}">
                <c16:uniqueId val="{00000003-8BA1-7244-AC8C-3F5DA3E98EB7}"/>
              </c:ext>
            </c:extLst>
          </c:dPt>
          <c:dPt>
            <c:idx val="2"/>
            <c:bubble3D val="0"/>
            <c:spPr>
              <a:solidFill>
                <a:schemeClr val="accent5">
                  <a:lumMod val="50000"/>
                </a:schemeClr>
              </a:solidFill>
              <a:ln>
                <a:noFill/>
                <a:prstDash val="solid"/>
              </a:ln>
            </c:spPr>
            <c:extLst>
              <c:ext xmlns:c16="http://schemas.microsoft.com/office/drawing/2014/chart" uri="{C3380CC4-5D6E-409C-BE32-E72D297353CC}">
                <c16:uniqueId val="{00000005-8BA1-7244-AC8C-3F5DA3E98EB7}"/>
              </c:ext>
            </c:extLst>
          </c:dPt>
          <c:dPt>
            <c:idx val="3"/>
            <c:bubble3D val="0"/>
            <c:spPr>
              <a:solidFill>
                <a:schemeClr val="accent5">
                  <a:lumMod val="75000"/>
                </a:schemeClr>
              </a:solidFill>
              <a:ln>
                <a:noFill/>
                <a:prstDash val="solid"/>
              </a:ln>
            </c:spPr>
            <c:extLst>
              <c:ext xmlns:c16="http://schemas.microsoft.com/office/drawing/2014/chart" uri="{C3380CC4-5D6E-409C-BE32-E72D297353CC}">
                <c16:uniqueId val="{00000007-8BA1-7244-AC8C-3F5DA3E98EB7}"/>
              </c:ext>
            </c:extLst>
          </c:dPt>
          <c:dLbls>
            <c:dLbl>
              <c:idx val="0"/>
              <c:spPr>
                <a:noFill/>
                <a:ln>
                  <a:noFill/>
                  <a:prstDash val="solid"/>
                </a:ln>
              </c:spPr>
              <c:txPr>
                <a:bodyPr rot="0" spcFirstLastPara="1" vertOverflow="ellipsis" vert="horz" wrap="square" lIns="38100" tIns="19050" rIns="38100" bIns="19050" anchor="ctr" anchorCtr="1">
                  <a:spAutoFit/>
                </a:bodyPr>
                <a:lstStyle/>
                <a:p>
                  <a:pPr>
                    <a:defRPr sz="1000" b="1" i="0" strike="noStrike" kern="1200" spc="0" baseline="0">
                      <a:solidFill>
                        <a:schemeClr val="tx1"/>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1-8BA1-7244-AC8C-3F5DA3E98EB7}"/>
                </c:ext>
              </c:extLst>
            </c:dLbl>
            <c:dLbl>
              <c:idx val="1"/>
              <c:spPr>
                <a:noFill/>
                <a:ln>
                  <a:noFill/>
                  <a:prstDash val="solid"/>
                </a:ln>
              </c:spPr>
              <c:txPr>
                <a:bodyPr rot="0" spcFirstLastPara="1" vertOverflow="ellipsis" vert="horz" wrap="square" lIns="38100" tIns="19050" rIns="38100" bIns="19050" anchor="ctr" anchorCtr="1">
                  <a:spAutoFit/>
                </a:bodyPr>
                <a:lstStyle/>
                <a:p>
                  <a:pPr>
                    <a:defRPr sz="1000" b="1" i="0" strike="noStrike" kern="1200" spc="0" baseline="0">
                      <a:solidFill>
                        <a:schemeClr val="tx1"/>
                      </a:solidFill>
                      <a:latin typeface="+mn-lt"/>
                      <a:ea typeface="+mn-ea"/>
                      <a:cs typeface="+mn-cs"/>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A1-7244-AC8C-3F5DA3E98EB7}"/>
                </c:ext>
              </c:extLst>
            </c:dLbl>
            <c:dLbl>
              <c:idx val="2"/>
              <c:spPr>
                <a:noFill/>
                <a:ln>
                  <a:noFill/>
                  <a:prstDash val="solid"/>
                </a:ln>
              </c:spPr>
              <c:txPr>
                <a:bodyPr rot="0" spcFirstLastPara="1" vertOverflow="ellipsis" vert="horz" wrap="square" lIns="38100" tIns="19050" rIns="38100" bIns="19050" anchor="ctr" anchorCtr="1">
                  <a:spAutoFit/>
                </a:bodyPr>
                <a:lstStyle/>
                <a:p>
                  <a:pPr>
                    <a:defRPr sz="1000" b="1" i="0" strike="noStrike" kern="1200" spc="0" baseline="0">
                      <a:solidFill>
                        <a:schemeClr val="tx1"/>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5-8BA1-7244-AC8C-3F5DA3E98EB7}"/>
                </c:ext>
              </c:extLst>
            </c:dLbl>
            <c:dLbl>
              <c:idx val="3"/>
              <c:spPr>
                <a:noFill/>
                <a:ln>
                  <a:noFill/>
                  <a:prstDash val="solid"/>
                </a:ln>
              </c:spPr>
              <c:txPr>
                <a:bodyPr rot="0" spcFirstLastPara="1" vertOverflow="ellipsis" vert="horz" wrap="square" lIns="38100" tIns="19050" rIns="38100" bIns="19050" anchor="ctr" anchorCtr="1">
                  <a:spAutoFit/>
                </a:bodyPr>
                <a:lstStyle/>
                <a:p>
                  <a:pPr>
                    <a:defRPr sz="1000" b="1" i="0" strike="noStrike" kern="1200" spc="0" baseline="0">
                      <a:solidFill>
                        <a:schemeClr val="tx1"/>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7-8BA1-7244-AC8C-3F5DA3E98EB7}"/>
                </c:ext>
              </c:extLst>
            </c:dLbl>
            <c:spPr>
              <a:noFill/>
              <a:ln>
                <a:noFill/>
                <a:prstDash val="solid"/>
              </a:ln>
            </c:spPr>
            <c:txPr>
              <a:bodyPr wrap="square" lIns="38100" tIns="19050" rIns="38100" bIns="19050" anchor="ctr">
                <a:spAutoFit/>
              </a:bodyPr>
              <a:lstStyle/>
              <a:p>
                <a:pPr>
                  <a:defRPr>
                    <a:solidFill>
                      <a:schemeClr val="tx1"/>
                    </a:solidFill>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Dashboard!$F$15:$F$18</c:f>
              <c:strCache>
                <c:ptCount val="4"/>
                <c:pt idx="0">
                  <c:v>Gastos Fijos Imprescindbles</c:v>
                </c:pt>
                <c:pt idx="1">
                  <c:v>Gastos Variables Necesarios</c:v>
                </c:pt>
                <c:pt idx="2">
                  <c:v>Gastos Fijos Optimizables</c:v>
                </c:pt>
                <c:pt idx="3">
                  <c:v>Gastos Variables Discrecionales</c:v>
                </c:pt>
              </c:strCache>
            </c:strRef>
          </c:cat>
          <c:val>
            <c:numRef>
              <c:f>Dashboard!$G$15:$G$18</c:f>
              <c:numCache>
                <c:formatCode>#,##0</c:formatCode>
                <c:ptCount val="4"/>
                <c:pt idx="0">
                  <c:v>1987</c:v>
                </c:pt>
                <c:pt idx="1">
                  <c:v>770</c:v>
                </c:pt>
                <c:pt idx="2">
                  <c:v>635</c:v>
                </c:pt>
                <c:pt idx="3">
                  <c:v>1460</c:v>
                </c:pt>
              </c:numCache>
            </c:numRef>
          </c:val>
          <c:extLst>
            <c:ext xmlns:c16="http://schemas.microsoft.com/office/drawing/2014/chart" uri="{C3380CC4-5D6E-409C-BE32-E72D297353CC}">
              <c16:uniqueId val="{00000008-8BA1-7244-AC8C-3F5DA3E98EB7}"/>
            </c:ext>
          </c:extLst>
        </c:ser>
        <c:dLbls>
          <c:dLblPos val="outEnd"/>
          <c:showLegendKey val="0"/>
          <c:showVal val="0"/>
          <c:showCatName val="0"/>
          <c:showSerName val="0"/>
          <c:showPercent val="1"/>
          <c:showBubbleSize val="0"/>
          <c:showLeaderLines val="1"/>
        </c:dLbls>
        <c:firstSliceAng val="0"/>
      </c:pieChart>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rot="0" spcFirstLastPara="1" vertOverflow="ellipsis" vert="horz" wrap="square" anchor="ctr" anchorCtr="1"/>
          <a:lstStyle/>
          <a:p>
            <a:pPr>
              <a:defRPr b="1" i="0" strike="noStrike" kern="1200" baseline="0">
                <a:solidFill>
                  <a:schemeClr val="dk1">
                    <a:lumMod val="65000"/>
                    <a:lumOff val="35000"/>
                  </a:schemeClr>
                </a:solidFill>
                <a:latin typeface="+mn-lt"/>
                <a:ea typeface="+mn-ea"/>
                <a:cs typeface="+mn-cs"/>
              </a:defRPr>
            </a:pPr>
            <a:r>
              <a:rPr lang="es-ES" sz="1800" b="1"/>
              <a:t>Resumen financiero</a:t>
            </a:r>
          </a:p>
        </c:rich>
      </c:tx>
      <c:overlay val="0"/>
      <c:spPr>
        <a:noFill/>
        <a:ln>
          <a:noFill/>
          <a:prstDash val="solid"/>
        </a:ln>
      </c:spPr>
    </c:title>
    <c:autoTitleDeleted val="0"/>
    <c:plotArea>
      <c:layout/>
      <c:barChart>
        <c:barDir val="col"/>
        <c:grouping val="clustered"/>
        <c:varyColors val="1"/>
        <c:ser>
          <c:idx val="0"/>
          <c:order val="0"/>
          <c:tx>
            <c:strRef>
              <c:f>Dashboard!$C$14</c:f>
              <c:strCache>
                <c:ptCount val="1"/>
                <c:pt idx="0">
                  <c:v>Valor</c:v>
                </c:pt>
              </c:strCache>
            </c:strRef>
          </c:tx>
          <c:spPr>
            <a:ln>
              <a:prstDash val="solid"/>
            </a:ln>
          </c:spPr>
          <c:invertIfNegative val="1"/>
          <c:dPt>
            <c:idx val="0"/>
            <c:invertIfNegative val="1"/>
            <c:bubble3D val="0"/>
            <c:spPr>
              <a:solidFill>
                <a:schemeClr val="accent5">
                  <a:lumMod val="50000"/>
                </a:schemeClr>
              </a:solidFill>
              <a:ln>
                <a:noFill/>
                <a:prstDash val="solid"/>
              </a:ln>
            </c:spPr>
            <c:extLst>
              <c:ext xmlns:c16="http://schemas.microsoft.com/office/drawing/2014/chart" uri="{C3380CC4-5D6E-409C-BE32-E72D297353CC}">
                <c16:uniqueId val="{00000001-0152-E843-BBC7-C1977B0B2231}"/>
              </c:ext>
            </c:extLst>
          </c:dPt>
          <c:dPt>
            <c:idx val="1"/>
            <c:invertIfNegative val="1"/>
            <c:bubble3D val="0"/>
            <c:spPr>
              <a:solidFill>
                <a:schemeClr val="accent5">
                  <a:lumMod val="60000"/>
                  <a:lumOff val="40000"/>
                </a:schemeClr>
              </a:solidFill>
              <a:ln>
                <a:noFill/>
                <a:prstDash val="solid"/>
              </a:ln>
            </c:spPr>
            <c:extLst>
              <c:ext xmlns:c16="http://schemas.microsoft.com/office/drawing/2014/chart" uri="{C3380CC4-5D6E-409C-BE32-E72D297353CC}">
                <c16:uniqueId val="{00000003-0152-E843-BBC7-C1977B0B2231}"/>
              </c:ext>
            </c:extLst>
          </c:dPt>
          <c:dPt>
            <c:idx val="2"/>
            <c:invertIfNegative val="1"/>
            <c:bubble3D val="0"/>
            <c:spPr>
              <a:solidFill>
                <a:schemeClr val="accent5">
                  <a:lumMod val="75000"/>
                </a:schemeClr>
              </a:solidFill>
              <a:ln>
                <a:noFill/>
                <a:prstDash val="solid"/>
              </a:ln>
            </c:spPr>
            <c:extLst>
              <c:ext xmlns:c16="http://schemas.microsoft.com/office/drawing/2014/chart" uri="{C3380CC4-5D6E-409C-BE32-E72D297353CC}">
                <c16:uniqueId val="{00000005-0152-E843-BBC7-C1977B0B2231}"/>
              </c:ext>
            </c:extLst>
          </c:dPt>
          <c:dPt>
            <c:idx val="3"/>
            <c:invertIfNegative val="1"/>
            <c:bubble3D val="0"/>
            <c:spPr>
              <a:solidFill>
                <a:schemeClr val="accent5"/>
              </a:solidFill>
              <a:ln>
                <a:noFill/>
                <a:prstDash val="solid"/>
              </a:ln>
            </c:spPr>
            <c:extLst>
              <c:ext xmlns:c16="http://schemas.microsoft.com/office/drawing/2014/chart" uri="{C3380CC4-5D6E-409C-BE32-E72D297353CC}">
                <c16:uniqueId val="{00000007-0152-E843-BBC7-C1977B0B2231}"/>
              </c:ext>
            </c:extLst>
          </c:dPt>
          <c:dPt>
            <c:idx val="4"/>
            <c:invertIfNegative val="1"/>
            <c:bubble3D val="0"/>
            <c:spPr>
              <a:gradFill>
                <a:gsLst>
                  <a:gs pos="0">
                    <a:schemeClr val="accent5"/>
                  </a:gs>
                  <a:gs pos="100000">
                    <a:schemeClr val="accent5">
                      <a:lumMod val="84000"/>
                    </a:schemeClr>
                  </a:gs>
                </a:gsLst>
                <a:lin ang="5400000" scaled="1"/>
              </a:gradFill>
              <a:ln>
                <a:noFill/>
                <a:prstDash val="solid"/>
              </a:ln>
            </c:spPr>
            <c:extLst>
              <c:ext xmlns:c16="http://schemas.microsoft.com/office/drawing/2014/chart" uri="{C3380CC4-5D6E-409C-BE32-E72D297353CC}">
                <c16:uniqueId val="{00000009-0152-E843-BBC7-C1977B0B2231}"/>
              </c:ext>
            </c:extLst>
          </c:dPt>
          <c:dLbls>
            <c:spPr>
              <a:noFill/>
              <a:ln>
                <a:noFill/>
                <a:prstDash val="solid"/>
              </a:ln>
            </c:spPr>
            <c:txPr>
              <a:bodyPr rot="0" spcFirstLastPara="1" vertOverflow="ellipsis" vert="horz" wrap="square" lIns="38100" tIns="19050" rIns="38100" bIns="19050" anchor="ctr" anchorCtr="1">
                <a:spAutoFit/>
              </a:bodyPr>
              <a:lstStyle/>
              <a:p>
                <a:pPr>
                  <a:defRPr sz="1000" b="1" i="0"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Dashboard!$B$15:$B$19</c:f>
              <c:strCache>
                <c:ptCount val="5"/>
                <c:pt idx="0">
                  <c:v>Ingresos netos</c:v>
                </c:pt>
                <c:pt idx="1">
                  <c:v>Gastos actuales</c:v>
                </c:pt>
                <c:pt idx="2">
                  <c:v>Nuevos gastos</c:v>
                </c:pt>
                <c:pt idx="3">
                  <c:v>Ahorro actual</c:v>
                </c:pt>
                <c:pt idx="4">
                  <c:v>Ahorro logrado</c:v>
                </c:pt>
              </c:strCache>
            </c:strRef>
          </c:cat>
          <c:val>
            <c:numRef>
              <c:f>Dashboard!$C$15:$C$19</c:f>
              <c:numCache>
                <c:formatCode>#,##0</c:formatCode>
                <c:ptCount val="5"/>
                <c:pt idx="0">
                  <c:v>8000</c:v>
                </c:pt>
                <c:pt idx="1">
                  <c:v>4852</c:v>
                </c:pt>
                <c:pt idx="2">
                  <c:v>4512</c:v>
                </c:pt>
                <c:pt idx="3">
                  <c:v>3148</c:v>
                </c:pt>
                <c:pt idx="4">
                  <c:v>340</c:v>
                </c:pt>
              </c:numCache>
            </c:numRef>
          </c:val>
          <c:extLst>
            <c:ext xmlns:c16="http://schemas.microsoft.com/office/drawing/2014/chart" uri="{C3380CC4-5D6E-409C-BE32-E72D297353CC}">
              <c16:uniqueId val="{0000000A-0152-E843-BBC7-C1977B0B2231}"/>
            </c:ext>
          </c:extLst>
        </c:ser>
        <c:dLbls>
          <c:dLblPos val="inEnd"/>
          <c:showLegendKey val="0"/>
          <c:showVal val="1"/>
          <c:showCatName val="0"/>
          <c:showSerName val="0"/>
          <c:showPercent val="0"/>
          <c:showBubbleSize val="0"/>
        </c:dLbls>
        <c:gapWidth val="41"/>
        <c:axId val="10"/>
        <c:axId val="100"/>
      </c:barChart>
      <c:catAx>
        <c:axId val="10"/>
        <c:scaling>
          <c:orientation val="minMax"/>
        </c:scaling>
        <c:delete val="0"/>
        <c:axPos val="b"/>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dk1">
                    <a:lumMod val="65000"/>
                    <a:lumOff val="35000"/>
                  </a:schemeClr>
                </a:solidFill>
                <a:latin typeface="+mn-lt"/>
                <a:ea typeface="+mn-ea"/>
                <a:cs typeface="+mn-cs"/>
              </a:defRPr>
            </a:pPr>
            <a:endParaRPr lang="es-ES"/>
          </a:p>
        </c:txPr>
        <c:crossAx val="100"/>
        <c:crosses val="autoZero"/>
        <c:auto val="1"/>
        <c:lblAlgn val="ctr"/>
        <c:lblOffset val="100"/>
        <c:noMultiLvlLbl val="1"/>
      </c:catAx>
      <c:valAx>
        <c:axId val="100"/>
        <c:scaling>
          <c:orientation val="minMax"/>
        </c:scaling>
        <c:delete val="1"/>
        <c:axPos val="l"/>
        <c:numFmt formatCode="#,##0" sourceLinked="1"/>
        <c:majorTickMark val="none"/>
        <c:minorTickMark val="none"/>
        <c:tickLblPos val="nextTo"/>
        <c:crossAx val="10"/>
        <c:crosses val="autoZero"/>
        <c:crossBetween val="between"/>
      </c:valAx>
    </c:plotArea>
    <c:plotVisOnly val="1"/>
    <c:dispBlanksAs val="gap"/>
    <c:showDLblsOverMax val="1"/>
  </c:chart>
  <c:spPr>
    <a:gradFill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389357</xdr:colOff>
      <xdr:row>18</xdr:row>
      <xdr:rowOff>94219</xdr:rowOff>
    </xdr:from>
    <xdr:to>
      <xdr:col>10</xdr:col>
      <xdr:colOff>227731</xdr:colOff>
      <xdr:row>35</xdr:row>
      <xdr:rowOff>1410</xdr:rowOff>
    </xdr:to>
    <xdr:graphicFrame macro="">
      <xdr:nvGraphicFramePr>
        <xdr:cNvPr id="2" name="Chart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227948</xdr:colOff>
      <xdr:row>19</xdr:row>
      <xdr:rowOff>75983</xdr:rowOff>
    </xdr:from>
    <xdr:ext cx="5058291" cy="2974188"/>
    <xdr:graphicFrame macro="">
      <xdr:nvGraphicFramePr>
        <xdr:cNvPr id="3" name="Chart 1">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Atlas">
  <a:themeElements>
    <a:clrScheme name="Atlas">
      <a:dk1>
        <a:sysClr val="windowText" lastClr="000000"/>
      </a:dk1>
      <a:lt1>
        <a:sysClr val="window" lastClr="FFFFFF"/>
      </a:lt1>
      <a:dk2>
        <a:srgbClr val="454545"/>
      </a:dk2>
      <a:lt2>
        <a:srgbClr val="E0E0E0"/>
      </a:lt2>
      <a:accent1>
        <a:srgbClr val="F81B02"/>
      </a:accent1>
      <a:accent2>
        <a:srgbClr val="FC7715"/>
      </a:accent2>
      <a:accent3>
        <a:srgbClr val="AFBF41"/>
      </a:accent3>
      <a:accent4>
        <a:srgbClr val="50C49F"/>
      </a:accent4>
      <a:accent5>
        <a:srgbClr val="3B95C4"/>
      </a:accent5>
      <a:accent6>
        <a:srgbClr val="B560D4"/>
      </a:accent6>
      <a:hlink>
        <a:srgbClr val="FC5A1A"/>
      </a:hlink>
      <a:folHlink>
        <a:srgbClr val="B49E74"/>
      </a:folHlink>
    </a:clrScheme>
    <a:fontScheme name="Atlas">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tlas">
      <a:fillStyleLst>
        <a:solidFill>
          <a:schemeClr val="phClr"/>
        </a:solidFill>
        <a:gradFill rotWithShape="1">
          <a:gsLst>
            <a:gs pos="0">
              <a:schemeClr val="phClr">
                <a:tint val="62000"/>
                <a:alpha val="60000"/>
                <a:satMod val="109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4000"/>
                <a:satMod val="130000"/>
                <a:lumMod val="92000"/>
              </a:schemeClr>
            </a:gs>
            <a:gs pos="100000">
              <a:schemeClr val="phClr">
                <a:shade val="76000"/>
                <a:satMod val="130000"/>
                <a:lumMod val="88000"/>
              </a:schemeClr>
            </a:gs>
          </a:gsLst>
          <a:lin ang="5400000" scaled="0"/>
        </a:gradFill>
      </a:fillStyleLst>
      <a:lnStyleLst>
        <a:ln w="9525" cap="flat" cmpd="sng" algn="ctr">
          <a:solidFill>
            <a:schemeClr val="phClr">
              <a:shade val="90000"/>
            </a:schemeClr>
          </a:solidFill>
          <a:prstDash val="solid"/>
        </a:ln>
        <a:ln w="15875" cap="flat" cmpd="sng" algn="ctr">
          <a:solidFill>
            <a:schemeClr val="phClr">
              <a:shade val="90000"/>
            </a:schemeClr>
          </a:solidFill>
          <a:prstDash val="solid"/>
        </a:ln>
        <a:ln w="25400" cap="flat" cmpd="sng" algn="ctr">
          <a:solidFill>
            <a:schemeClr val="phClr"/>
          </a:solidFill>
          <a:prstDash val="solid"/>
        </a:ln>
      </a:lnStyleLst>
      <a:effectStyleLst>
        <a:effectStyle>
          <a:effectLst/>
        </a:effectStyle>
        <a:effectStyle>
          <a:effectLst/>
        </a:effectStyle>
        <a:effectStyle>
          <a:effectLst>
            <a:outerShdw blurRad="38100" dist="25400" dir="5400000" rotWithShape="0">
              <a:srgbClr val="000000">
                <a:alpha val="75000"/>
              </a:srgbClr>
            </a:outerShdw>
          </a:effectLst>
          <a:scene3d>
            <a:camera prst="orthographicFront">
              <a:rot lat="0" lon="0" rev="0"/>
            </a:camera>
            <a:lightRig rig="threePt" dir="tl"/>
          </a:scene3d>
          <a:sp3d>
            <a:bevelT w="0" h="0"/>
          </a:sp3d>
        </a:effectStyle>
      </a:effectStyleLst>
      <a:bgFillStyleLst>
        <a:solidFill>
          <a:schemeClr val="phClr"/>
        </a:solidFill>
        <a:solidFill>
          <a:schemeClr val="phClr"/>
        </a:solidFill>
        <a:gradFill rotWithShape="1">
          <a:gsLst>
            <a:gs pos="10000">
              <a:schemeClr val="phClr">
                <a:tint val="94000"/>
                <a:lumMod val="116000"/>
              </a:schemeClr>
            </a:gs>
            <a:gs pos="100000">
              <a:schemeClr val="phClr">
                <a:tint val="98000"/>
                <a:shade val="86000"/>
                <a:satMod val="90000"/>
                <a:lumMod val="88000"/>
              </a:schemeClr>
            </a:gs>
          </a:gsLst>
          <a:path path="circle">
            <a:fillToRect l="50000" t="15000" r="50000" b="169000"/>
          </a:path>
        </a:gradFill>
      </a:bgFillStyleLst>
    </a:fmtScheme>
  </a:themeElements>
  <a:objectDefaults/>
  <a:extraClrSchemeLst/>
  <a:extLst>
    <a:ext uri="{05A4C25C-085E-4340-85A3-A5531E510DB2}">
      <thm15:themeFamily xmlns:thm15="http://schemas.microsoft.com/office/thememl/2012/main" name="Atlas" id="{5156B0E4-0EB1-49FE-A26B-15F6F698AEC6}" vid="{508F7963-D0B5-43F7-BB2C-FCE3009C08EC}"/>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59"/>
  <sheetViews>
    <sheetView showGridLines="0" topLeftCell="A47" zoomScale="120" zoomScaleNormal="120" workbookViewId="0">
      <selection activeCell="D46" sqref="D46"/>
    </sheetView>
  </sheetViews>
  <sheetFormatPr baseColWidth="10" defaultColWidth="8.83203125" defaultRowHeight="15" x14ac:dyDescent="0.2"/>
  <cols>
    <col min="1" max="1" width="3" style="47" customWidth="1"/>
    <col min="2" max="2" width="110.6640625" style="47" customWidth="1"/>
    <col min="3" max="3" width="3" style="47" customWidth="1"/>
    <col min="4" max="4" width="8.83203125" style="47" customWidth="1"/>
    <col min="5" max="16384" width="8.83203125" style="47"/>
  </cols>
  <sheetData>
    <row r="2" spans="2:2" ht="40" customHeight="1" x14ac:dyDescent="0.2">
      <c r="B2" s="107" t="s">
        <v>58</v>
      </c>
    </row>
    <row r="3" spans="2:2" ht="25" customHeight="1" x14ac:dyDescent="0.2">
      <c r="B3" s="139" t="s">
        <v>59</v>
      </c>
    </row>
    <row r="4" spans="2:2" ht="15" customHeight="1" x14ac:dyDescent="0.2"/>
    <row r="5" spans="2:2" ht="10" customHeight="1" x14ac:dyDescent="0.2"/>
    <row r="6" spans="2:2" ht="17" customHeight="1" x14ac:dyDescent="0.2">
      <c r="B6" s="93" t="s">
        <v>60</v>
      </c>
    </row>
    <row r="7" spans="2:2" ht="16" customHeight="1" x14ac:dyDescent="0.2">
      <c r="B7" s="92" t="s">
        <v>61</v>
      </c>
    </row>
    <row r="8" spans="2:2" ht="20" customHeight="1" x14ac:dyDescent="0.2"/>
    <row r="9" spans="2:2" ht="5" customHeight="1" x14ac:dyDescent="0.2">
      <c r="B9" s="86" t="s">
        <v>62</v>
      </c>
    </row>
    <row r="10" spans="2:2" ht="20" customHeight="1" x14ac:dyDescent="0.2"/>
    <row r="11" spans="2:2" ht="30" customHeight="1" x14ac:dyDescent="0.2">
      <c r="B11" s="140" t="s">
        <v>63</v>
      </c>
    </row>
    <row r="12" spans="2:2" ht="10" customHeight="1" x14ac:dyDescent="0.2"/>
    <row r="13" spans="2:2" ht="25" customHeight="1" x14ac:dyDescent="0.2">
      <c r="B13" s="106" t="s">
        <v>64</v>
      </c>
    </row>
    <row r="14" spans="2:2" x14ac:dyDescent="0.2">
      <c r="B14" s="88" t="s">
        <v>65</v>
      </c>
    </row>
    <row r="15" spans="2:2" x14ac:dyDescent="0.2">
      <c r="B15" s="89" t="s">
        <v>66</v>
      </c>
    </row>
    <row r="16" spans="2:2" ht="15" customHeight="1" x14ac:dyDescent="0.2"/>
    <row r="17" spans="2:2" ht="25" customHeight="1" x14ac:dyDescent="0.2">
      <c r="B17" s="106" t="s">
        <v>67</v>
      </c>
    </row>
    <row r="18" spans="2:2" x14ac:dyDescent="0.2">
      <c r="B18" s="88" t="s">
        <v>68</v>
      </c>
    </row>
    <row r="19" spans="2:2" ht="16" customHeight="1" x14ac:dyDescent="0.2">
      <c r="B19" s="90" t="s">
        <v>69</v>
      </c>
    </row>
    <row r="20" spans="2:2" x14ac:dyDescent="0.2">
      <c r="B20" s="88" t="s">
        <v>70</v>
      </c>
    </row>
    <row r="21" spans="2:2" ht="15" customHeight="1" x14ac:dyDescent="0.2"/>
    <row r="22" spans="2:2" ht="25" customHeight="1" x14ac:dyDescent="0.2">
      <c r="B22" s="106" t="s">
        <v>71</v>
      </c>
    </row>
    <row r="23" spans="2:2" ht="16" customHeight="1" x14ac:dyDescent="0.2">
      <c r="B23" s="90" t="s">
        <v>72</v>
      </c>
    </row>
    <row r="24" spans="2:2" x14ac:dyDescent="0.2">
      <c r="B24" s="88" t="s">
        <v>73</v>
      </c>
    </row>
    <row r="25" spans="2:2" ht="16" customHeight="1" x14ac:dyDescent="0.2">
      <c r="B25" s="90" t="s">
        <v>74</v>
      </c>
    </row>
    <row r="26" spans="2:2" ht="15" customHeight="1" x14ac:dyDescent="0.2"/>
    <row r="27" spans="2:2" ht="25" customHeight="1" x14ac:dyDescent="0.2">
      <c r="B27" s="106" t="s">
        <v>75</v>
      </c>
    </row>
    <row r="28" spans="2:2" x14ac:dyDescent="0.2">
      <c r="B28" s="88" t="s">
        <v>76</v>
      </c>
    </row>
    <row r="29" spans="2:2" x14ac:dyDescent="0.2">
      <c r="B29" s="88" t="s">
        <v>77</v>
      </c>
    </row>
    <row r="30" spans="2:2" x14ac:dyDescent="0.2">
      <c r="B30" s="88" t="s">
        <v>78</v>
      </c>
    </row>
    <row r="31" spans="2:2" ht="25" customHeight="1" x14ac:dyDescent="0.2"/>
    <row r="32" spans="2:2" ht="20" customHeight="1" x14ac:dyDescent="0.2">
      <c r="B32" s="105" t="s">
        <v>79</v>
      </c>
    </row>
    <row r="33" spans="2:2" ht="32" customHeight="1" x14ac:dyDescent="0.2">
      <c r="B33" s="104" t="s">
        <v>80</v>
      </c>
    </row>
    <row r="34" spans="2:2" ht="22" customHeight="1" x14ac:dyDescent="0.2">
      <c r="B34" s="103" t="s">
        <v>81</v>
      </c>
    </row>
    <row r="35" spans="2:2" ht="34" customHeight="1" x14ac:dyDescent="0.2">
      <c r="B35" s="102" t="s">
        <v>82</v>
      </c>
    </row>
    <row r="36" spans="2:2" ht="25" customHeight="1" x14ac:dyDescent="0.2"/>
    <row r="37" spans="2:2" ht="35" customHeight="1" x14ac:dyDescent="0.2">
      <c r="B37" s="161" t="s">
        <v>83</v>
      </c>
    </row>
    <row r="38" spans="2:2" ht="15" customHeight="1" x14ac:dyDescent="0.2"/>
    <row r="39" spans="2:2" ht="16" customHeight="1" x14ac:dyDescent="0.2">
      <c r="B39" s="99" t="s">
        <v>84</v>
      </c>
    </row>
    <row r="40" spans="2:2" x14ac:dyDescent="0.2">
      <c r="B40" s="101" t="s">
        <v>85</v>
      </c>
    </row>
    <row r="41" spans="2:2" ht="16" customHeight="1" x14ac:dyDescent="0.2">
      <c r="B41" s="99" t="s">
        <v>86</v>
      </c>
    </row>
    <row r="42" spans="2:2" x14ac:dyDescent="0.2">
      <c r="B42" s="100" t="s">
        <v>87</v>
      </c>
    </row>
    <row r="43" spans="2:2" ht="16" customHeight="1" x14ac:dyDescent="0.2">
      <c r="B43" s="99" t="s">
        <v>88</v>
      </c>
    </row>
    <row r="44" spans="2:2" ht="18" customHeight="1" x14ac:dyDescent="0.2"/>
    <row r="45" spans="2:2" ht="16" customHeight="1" x14ac:dyDescent="0.2">
      <c r="B45" s="98" t="s">
        <v>89</v>
      </c>
    </row>
    <row r="46" spans="2:2" ht="12" customHeight="1" thickBot="1" x14ac:dyDescent="0.25"/>
    <row r="47" spans="2:2" ht="409" customHeight="1" x14ac:dyDescent="0.2">
      <c r="B47" s="174" t="s">
        <v>90</v>
      </c>
    </row>
    <row r="48" spans="2:2" ht="243" customHeight="1" x14ac:dyDescent="0.2">
      <c r="B48" s="175"/>
    </row>
    <row r="49" spans="2:7" ht="30" customHeight="1" x14ac:dyDescent="0.2">
      <c r="B49" s="160" t="s">
        <v>91</v>
      </c>
      <c r="G49" s="97"/>
    </row>
    <row r="50" spans="2:7" ht="26" hidden="1" customHeight="1" x14ac:dyDescent="0.2"/>
    <row r="51" spans="2:7" ht="8" customHeight="1" x14ac:dyDescent="0.2">
      <c r="B51" s="86" t="s">
        <v>62</v>
      </c>
    </row>
    <row r="52" spans="2:7" ht="20" customHeight="1" x14ac:dyDescent="0.2"/>
    <row r="53" spans="2:7" ht="18" customHeight="1" x14ac:dyDescent="0.2">
      <c r="B53" s="91" t="s">
        <v>92</v>
      </c>
    </row>
    <row r="54" spans="2:7" ht="10" customHeight="1" x14ac:dyDescent="0.2"/>
    <row r="55" spans="2:7" x14ac:dyDescent="0.2">
      <c r="B55" s="88" t="s">
        <v>93</v>
      </c>
    </row>
    <row r="56" spans="2:7" x14ac:dyDescent="0.2">
      <c r="B56" s="88" t="s">
        <v>94</v>
      </c>
    </row>
    <row r="57" spans="2:7" ht="16" customHeight="1" x14ac:dyDescent="0.2">
      <c r="B57" s="90" t="s">
        <v>95</v>
      </c>
    </row>
    <row r="58" spans="2:7" x14ac:dyDescent="0.2">
      <c r="B58" s="88" t="s">
        <v>96</v>
      </c>
    </row>
    <row r="59" spans="2:7" x14ac:dyDescent="0.2">
      <c r="B59" s="88" t="s">
        <v>97</v>
      </c>
    </row>
  </sheetData>
  <mergeCells count="1">
    <mergeCell ref="B47:B4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45"/>
  <sheetViews>
    <sheetView showGridLines="0" topLeftCell="A21" workbookViewId="0">
      <selection activeCell="J12" sqref="J12"/>
    </sheetView>
  </sheetViews>
  <sheetFormatPr baseColWidth="10" defaultColWidth="8.83203125" defaultRowHeight="15" x14ac:dyDescent="0.2"/>
  <cols>
    <col min="1" max="1" width="3" style="47" customWidth="1"/>
    <col min="2" max="2" width="36" style="47" customWidth="1"/>
    <col min="3" max="5" width="14" style="47" customWidth="1"/>
    <col min="6" max="6" width="29.33203125" style="47" customWidth="1"/>
    <col min="7" max="7" width="22" style="47" customWidth="1"/>
    <col min="8" max="8" width="3" style="47" customWidth="1"/>
    <col min="9" max="9" width="8.83203125" style="47" customWidth="1"/>
    <col min="10" max="16384" width="8.83203125" style="47"/>
  </cols>
  <sheetData>
    <row r="2" spans="2:7" ht="28" customHeight="1" x14ac:dyDescent="0.2">
      <c r="B2" s="177" t="s">
        <v>98</v>
      </c>
      <c r="C2" s="175"/>
      <c r="D2" s="175"/>
      <c r="E2" s="175"/>
      <c r="F2" s="175"/>
      <c r="G2" s="175"/>
    </row>
    <row r="3" spans="2:7" x14ac:dyDescent="0.2">
      <c r="B3" s="176" t="s">
        <v>99</v>
      </c>
      <c r="C3" s="175"/>
      <c r="D3" s="175"/>
      <c r="E3" s="175"/>
      <c r="F3" s="175"/>
      <c r="G3" s="175"/>
    </row>
    <row r="5" spans="2:7" ht="18" customHeight="1" x14ac:dyDescent="0.2">
      <c r="B5" s="179" t="s">
        <v>100</v>
      </c>
      <c r="C5" s="175"/>
      <c r="D5" s="175"/>
      <c r="E5" s="175"/>
      <c r="F5" s="175"/>
      <c r="G5" s="175"/>
    </row>
    <row r="6" spans="2:7" ht="18" customHeight="1" x14ac:dyDescent="0.2">
      <c r="B6" s="70" t="s">
        <v>101</v>
      </c>
      <c r="C6" s="70" t="s">
        <v>102</v>
      </c>
      <c r="D6" s="70" t="s">
        <v>103</v>
      </c>
      <c r="E6" s="70" t="s">
        <v>104</v>
      </c>
      <c r="F6" s="70" t="s">
        <v>105</v>
      </c>
    </row>
    <row r="7" spans="2:7" x14ac:dyDescent="0.2">
      <c r="B7" s="65" t="s">
        <v>106</v>
      </c>
      <c r="C7" s="64">
        <v>3500</v>
      </c>
      <c r="D7" s="74"/>
      <c r="E7" s="64">
        <v>3500</v>
      </c>
      <c r="F7" s="64">
        <v>3500</v>
      </c>
    </row>
    <row r="8" spans="2:7" x14ac:dyDescent="0.2">
      <c r="B8" s="57" t="s">
        <v>107</v>
      </c>
      <c r="C8" s="75"/>
      <c r="D8" s="56">
        <v>1000</v>
      </c>
      <c r="E8" s="75"/>
      <c r="F8" s="75"/>
    </row>
    <row r="9" spans="2:7" x14ac:dyDescent="0.2">
      <c r="B9" s="65" t="s">
        <v>108</v>
      </c>
      <c r="C9" s="64">
        <v>500</v>
      </c>
      <c r="D9" s="74"/>
      <c r="E9" s="64">
        <v>500</v>
      </c>
      <c r="F9" s="64">
        <v>500</v>
      </c>
    </row>
    <row r="10" spans="2:7" x14ac:dyDescent="0.2">
      <c r="B10" s="73" t="s">
        <v>109</v>
      </c>
      <c r="C10" s="72" t="s">
        <v>110</v>
      </c>
      <c r="D10" s="72" t="s">
        <v>110</v>
      </c>
      <c r="E10" s="72" t="s">
        <v>110</v>
      </c>
      <c r="F10" s="71">
        <f>F7+F9</f>
        <v>4000</v>
      </c>
    </row>
    <row r="12" spans="2:7" ht="18" customHeight="1" x14ac:dyDescent="0.2">
      <c r="B12" s="184" t="s">
        <v>111</v>
      </c>
      <c r="C12" s="175"/>
      <c r="D12" s="175"/>
      <c r="E12" s="175"/>
      <c r="F12" s="175"/>
      <c r="G12" s="175"/>
    </row>
    <row r="13" spans="2:7" ht="18" customHeight="1" x14ac:dyDescent="0.2">
      <c r="B13" s="70" t="s">
        <v>112</v>
      </c>
      <c r="C13" s="70" t="s">
        <v>113</v>
      </c>
      <c r="D13" s="70" t="s">
        <v>114</v>
      </c>
      <c r="E13" s="70" t="s">
        <v>115</v>
      </c>
      <c r="F13" s="70" t="s">
        <v>116</v>
      </c>
    </row>
    <row r="14" spans="2:7" ht="16" customHeight="1" x14ac:dyDescent="0.2">
      <c r="B14" s="181" t="s">
        <v>21</v>
      </c>
      <c r="C14" s="175"/>
      <c r="D14" s="175"/>
      <c r="E14" s="175"/>
      <c r="F14" s="175"/>
      <c r="G14" s="175"/>
    </row>
    <row r="15" spans="2:7" x14ac:dyDescent="0.2">
      <c r="B15" s="69" t="s">
        <v>22</v>
      </c>
      <c r="C15" s="68">
        <v>6744.94</v>
      </c>
      <c r="D15" s="67">
        <v>0.17231209894608951</v>
      </c>
      <c r="E15" s="51">
        <v>562.08000000000004</v>
      </c>
      <c r="F15" s="66" t="s">
        <v>117</v>
      </c>
    </row>
    <row r="16" spans="2:7" x14ac:dyDescent="0.2">
      <c r="B16" s="69" t="s">
        <v>118</v>
      </c>
      <c r="C16" s="68">
        <v>2282.1799999999998</v>
      </c>
      <c r="D16" s="67">
        <v>5.8302553613936728E-2</v>
      </c>
      <c r="E16" s="51">
        <v>190.18</v>
      </c>
      <c r="F16" s="66" t="s">
        <v>117</v>
      </c>
    </row>
    <row r="17" spans="2:7" x14ac:dyDescent="0.2">
      <c r="B17" s="69" t="s">
        <v>26</v>
      </c>
      <c r="C17" s="68">
        <v>1517.57</v>
      </c>
      <c r="D17" s="67">
        <v>3.8769162067804459E-2</v>
      </c>
      <c r="E17" s="51">
        <v>126.46</v>
      </c>
      <c r="F17" s="66" t="s">
        <v>117</v>
      </c>
    </row>
    <row r="18" spans="2:7" x14ac:dyDescent="0.2">
      <c r="B18" s="69" t="s">
        <v>23</v>
      </c>
      <c r="C18" s="68">
        <v>1224.83</v>
      </c>
      <c r="D18" s="67">
        <v>3.1290571621413792E-2</v>
      </c>
      <c r="E18" s="51">
        <v>102.07</v>
      </c>
      <c r="F18" s="66" t="s">
        <v>117</v>
      </c>
    </row>
    <row r="19" spans="2:7" x14ac:dyDescent="0.2">
      <c r="B19" s="69" t="s">
        <v>28</v>
      </c>
      <c r="C19" s="68">
        <v>444.44</v>
      </c>
      <c r="D19" s="67">
        <v>1.135405048163512E-2</v>
      </c>
      <c r="E19" s="51">
        <v>37.04</v>
      </c>
      <c r="F19" s="66" t="s">
        <v>117</v>
      </c>
    </row>
    <row r="20" spans="2:7" x14ac:dyDescent="0.2">
      <c r="B20" s="69" t="s">
        <v>27</v>
      </c>
      <c r="C20" s="68">
        <v>97.82</v>
      </c>
      <c r="D20" s="67">
        <v>2.4989947307027891E-3</v>
      </c>
      <c r="E20" s="51">
        <v>8.15</v>
      </c>
      <c r="F20" s="66" t="s">
        <v>117</v>
      </c>
    </row>
    <row r="21" spans="2:7" x14ac:dyDescent="0.2">
      <c r="B21" s="53" t="s">
        <v>30</v>
      </c>
      <c r="C21" s="51">
        <f>SUM(C15:C20)</f>
        <v>12311.779999999999</v>
      </c>
      <c r="D21" s="52"/>
      <c r="E21" s="51">
        <f>SUM(E15:E20)</f>
        <v>1025.98</v>
      </c>
      <c r="F21" s="50"/>
    </row>
    <row r="22" spans="2:7" ht="16" customHeight="1" x14ac:dyDescent="0.2">
      <c r="B22" s="182" t="s">
        <v>31</v>
      </c>
      <c r="C22" s="175"/>
      <c r="D22" s="175"/>
      <c r="E22" s="175"/>
      <c r="F22" s="175"/>
      <c r="G22" s="175"/>
    </row>
    <row r="23" spans="2:7" x14ac:dyDescent="0.2">
      <c r="B23" s="65" t="s">
        <v>32</v>
      </c>
      <c r="C23" s="64">
        <v>1538.16</v>
      </c>
      <c r="D23" s="63">
        <v>3.9295172101592751E-2</v>
      </c>
      <c r="E23" s="51">
        <v>128.18</v>
      </c>
      <c r="F23" s="62" t="s">
        <v>119</v>
      </c>
    </row>
    <row r="24" spans="2:7" x14ac:dyDescent="0.2">
      <c r="B24" s="65" t="s">
        <v>34</v>
      </c>
      <c r="C24" s="64">
        <v>409.52</v>
      </c>
      <c r="D24" s="63">
        <v>1.046195381432638E-2</v>
      </c>
      <c r="E24" s="51">
        <v>34.130000000000003</v>
      </c>
      <c r="F24" s="62" t="s">
        <v>119</v>
      </c>
    </row>
    <row r="25" spans="2:7" x14ac:dyDescent="0.2">
      <c r="B25" s="65" t="s">
        <v>33</v>
      </c>
      <c r="C25" s="64">
        <v>304.60000000000002</v>
      </c>
      <c r="D25" s="63">
        <v>7.7815763133517657E-3</v>
      </c>
      <c r="E25" s="51">
        <v>25.38</v>
      </c>
      <c r="F25" s="62" t="s">
        <v>119</v>
      </c>
    </row>
    <row r="26" spans="2:7" x14ac:dyDescent="0.2">
      <c r="B26" s="65" t="s">
        <v>36</v>
      </c>
      <c r="C26" s="64">
        <v>32.54</v>
      </c>
      <c r="D26" s="63">
        <v>8.3129511896410518E-4</v>
      </c>
      <c r="E26" s="51">
        <v>2.71</v>
      </c>
      <c r="F26" s="62" t="s">
        <v>119</v>
      </c>
    </row>
    <row r="27" spans="2:7" x14ac:dyDescent="0.2">
      <c r="B27" s="53" t="s">
        <v>37</v>
      </c>
      <c r="C27" s="51">
        <f>SUM(C23:C26)</f>
        <v>2284.8200000000002</v>
      </c>
      <c r="D27" s="52"/>
      <c r="E27" s="51">
        <f>SUM(E23:E26)</f>
        <v>190.4</v>
      </c>
      <c r="F27" s="50"/>
    </row>
    <row r="28" spans="2:7" ht="16" customHeight="1" x14ac:dyDescent="0.2">
      <c r="B28" s="178" t="s">
        <v>38</v>
      </c>
      <c r="C28" s="175"/>
      <c r="D28" s="175"/>
      <c r="E28" s="175"/>
      <c r="F28" s="175"/>
      <c r="G28" s="175"/>
    </row>
    <row r="29" spans="2:7" x14ac:dyDescent="0.2">
      <c r="B29" s="61" t="s">
        <v>120</v>
      </c>
      <c r="C29" s="60">
        <v>2505.23</v>
      </c>
      <c r="D29" s="59">
        <v>6.400078275606777E-2</v>
      </c>
      <c r="E29" s="51">
        <v>208.77</v>
      </c>
      <c r="F29" s="58" t="s">
        <v>121</v>
      </c>
    </row>
    <row r="30" spans="2:7" x14ac:dyDescent="0.2">
      <c r="B30" s="61" t="s">
        <v>40</v>
      </c>
      <c r="C30" s="60">
        <v>1625.21</v>
      </c>
      <c r="D30" s="59">
        <v>4.151902705260152E-2</v>
      </c>
      <c r="E30" s="51">
        <v>135.43</v>
      </c>
      <c r="F30" s="58" t="s">
        <v>121</v>
      </c>
    </row>
    <row r="31" spans="2:7" x14ac:dyDescent="0.2">
      <c r="B31" s="61" t="s">
        <v>122</v>
      </c>
      <c r="C31" s="60">
        <v>681.53</v>
      </c>
      <c r="D31" s="59">
        <v>1.741095766526142E-2</v>
      </c>
      <c r="E31" s="51">
        <v>56.79</v>
      </c>
      <c r="F31" s="58" t="s">
        <v>121</v>
      </c>
    </row>
    <row r="32" spans="2:7" x14ac:dyDescent="0.2">
      <c r="B32" s="61" t="s">
        <v>123</v>
      </c>
      <c r="C32" s="60">
        <v>500.68</v>
      </c>
      <c r="D32" s="59">
        <v>1.279080639714039E-2</v>
      </c>
      <c r="E32" s="51">
        <v>41.72</v>
      </c>
      <c r="F32" s="58" t="s">
        <v>121</v>
      </c>
    </row>
    <row r="33" spans="2:7" x14ac:dyDescent="0.2">
      <c r="B33" s="61" t="s">
        <v>124</v>
      </c>
      <c r="C33" s="60">
        <v>472.51</v>
      </c>
      <c r="D33" s="59">
        <v>1.207115109593514E-2</v>
      </c>
      <c r="E33" s="51">
        <v>39.380000000000003</v>
      </c>
      <c r="F33" s="58" t="s">
        <v>121</v>
      </c>
    </row>
    <row r="34" spans="2:7" x14ac:dyDescent="0.2">
      <c r="B34" s="53" t="s">
        <v>45</v>
      </c>
      <c r="C34" s="51">
        <f>SUM(C29:C33)</f>
        <v>5785.1600000000008</v>
      </c>
      <c r="D34" s="52"/>
      <c r="E34" s="51">
        <f>SUM(E29:E33)</f>
        <v>482.09000000000003</v>
      </c>
      <c r="F34" s="50"/>
    </row>
    <row r="35" spans="2:7" ht="16" customHeight="1" x14ac:dyDescent="0.2">
      <c r="B35" s="183" t="s">
        <v>46</v>
      </c>
      <c r="C35" s="175"/>
      <c r="D35" s="175"/>
      <c r="E35" s="175"/>
      <c r="F35" s="175"/>
      <c r="G35" s="175"/>
    </row>
    <row r="36" spans="2:7" x14ac:dyDescent="0.2">
      <c r="B36" s="57" t="s">
        <v>125</v>
      </c>
      <c r="C36" s="56">
        <v>9549.61</v>
      </c>
      <c r="D36" s="55">
        <v>0.24396263617119879</v>
      </c>
      <c r="E36" s="51">
        <v>795.8</v>
      </c>
      <c r="F36" s="54" t="s">
        <v>126</v>
      </c>
    </row>
    <row r="37" spans="2:7" x14ac:dyDescent="0.2">
      <c r="B37" s="57" t="s">
        <v>49</v>
      </c>
      <c r="C37" s="56">
        <v>4684.3599999999997</v>
      </c>
      <c r="D37" s="55">
        <v>0.1196707315141578</v>
      </c>
      <c r="E37" s="51">
        <v>390.36</v>
      </c>
      <c r="F37" s="54" t="s">
        <v>126</v>
      </c>
    </row>
    <row r="38" spans="2:7" x14ac:dyDescent="0.2">
      <c r="B38" s="57" t="s">
        <v>127</v>
      </c>
      <c r="C38" s="56">
        <v>2458.5100000000002</v>
      </c>
      <c r="D38" s="55">
        <v>6.2807233033941062E-2</v>
      </c>
      <c r="E38" s="51">
        <v>204.88</v>
      </c>
      <c r="F38" s="54" t="s">
        <v>126</v>
      </c>
    </row>
    <row r="39" spans="2:7" x14ac:dyDescent="0.2">
      <c r="B39" s="57" t="s">
        <v>128</v>
      </c>
      <c r="C39" s="56">
        <v>1969.5</v>
      </c>
      <c r="D39" s="55">
        <v>5.0314558598641833E-2</v>
      </c>
      <c r="E39" s="51">
        <v>164.12</v>
      </c>
      <c r="F39" s="54" t="s">
        <v>126</v>
      </c>
    </row>
    <row r="40" spans="2:7" x14ac:dyDescent="0.2">
      <c r="B40" s="57" t="s">
        <v>129</v>
      </c>
      <c r="C40" s="56">
        <v>100</v>
      </c>
      <c r="D40" s="55">
        <v>2.5546869052369549E-3</v>
      </c>
      <c r="E40" s="51">
        <v>8.33</v>
      </c>
      <c r="F40" s="54" t="s">
        <v>126</v>
      </c>
    </row>
    <row r="41" spans="2:7" x14ac:dyDescent="0.2">
      <c r="B41" s="53" t="s">
        <v>55</v>
      </c>
      <c r="C41" s="51">
        <f>SUM(C36:C40)</f>
        <v>18761.980000000003</v>
      </c>
      <c r="D41" s="52"/>
      <c r="E41" s="51">
        <f>SUM(E36:E40)</f>
        <v>1563.4899999999998</v>
      </c>
      <c r="F41" s="50"/>
    </row>
    <row r="43" spans="2:7" ht="22" customHeight="1" x14ac:dyDescent="0.2">
      <c r="B43" s="185" t="s">
        <v>130</v>
      </c>
      <c r="C43" s="175"/>
      <c r="D43" s="175"/>
      <c r="E43" s="49">
        <v>39143.74</v>
      </c>
      <c r="F43" s="49">
        <f>E21+E27+E34+E41</f>
        <v>3261.96</v>
      </c>
    </row>
    <row r="45" spans="2:7" ht="18" customHeight="1" x14ac:dyDescent="0.2">
      <c r="B45" s="180" t="s">
        <v>131</v>
      </c>
      <c r="C45" s="175"/>
      <c r="D45" s="175"/>
      <c r="E45" s="48">
        <f>F10-F43</f>
        <v>738.04</v>
      </c>
    </row>
  </sheetData>
  <mergeCells count="10">
    <mergeCell ref="B3:G3"/>
    <mergeCell ref="B2:G2"/>
    <mergeCell ref="B28:G28"/>
    <mergeCell ref="B5:G5"/>
    <mergeCell ref="B45:D45"/>
    <mergeCell ref="B14:G14"/>
    <mergeCell ref="B22:G22"/>
    <mergeCell ref="B35:G35"/>
    <mergeCell ref="B12:G12"/>
    <mergeCell ref="B43:D4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1000"/>
  <sheetViews>
    <sheetView showGridLines="0" tabSelected="1" topLeftCell="A41" zoomScale="120" zoomScaleNormal="120" workbookViewId="0">
      <selection activeCell="D67" sqref="D67"/>
    </sheetView>
  </sheetViews>
  <sheetFormatPr baseColWidth="10" defaultColWidth="14.5" defaultRowHeight="15" customHeight="1" x14ac:dyDescent="0.2"/>
  <cols>
    <col min="1" max="1" width="2" style="3" customWidth="1"/>
    <col min="2" max="2" width="38" style="3" customWidth="1"/>
    <col min="3" max="3" width="25" style="3" customWidth="1"/>
    <col min="4" max="4" width="15" style="3" customWidth="1"/>
    <col min="5" max="6" width="14" style="3" customWidth="1"/>
    <col min="7" max="7" width="13" style="3" customWidth="1"/>
    <col min="8" max="26" width="14" style="3" customWidth="1"/>
    <col min="27" max="27" width="14.5" style="3" customWidth="1"/>
    <col min="28" max="16384" width="14.5" style="3"/>
  </cols>
  <sheetData>
    <row r="2" spans="2:5" ht="35" customHeight="1" x14ac:dyDescent="0.2">
      <c r="B2" s="197" t="s">
        <v>132</v>
      </c>
      <c r="C2" s="172"/>
      <c r="D2" s="172"/>
      <c r="E2" s="172"/>
    </row>
    <row r="4" spans="2:5" ht="15" customHeight="1" x14ac:dyDescent="0.2">
      <c r="B4" s="192" t="s">
        <v>133</v>
      </c>
      <c r="C4" s="172"/>
      <c r="D4" s="172"/>
      <c r="E4" s="172"/>
    </row>
    <row r="6" spans="2:5" ht="15" customHeight="1" x14ac:dyDescent="0.2">
      <c r="B6" s="187" t="s">
        <v>134</v>
      </c>
      <c r="C6" s="172"/>
      <c r="D6" s="172"/>
      <c r="E6" s="172"/>
    </row>
    <row r="7" spans="2:5" ht="15" customHeight="1" x14ac:dyDescent="0.2">
      <c r="B7" s="4" t="s">
        <v>135</v>
      </c>
      <c r="C7" s="94" t="s">
        <v>136</v>
      </c>
      <c r="D7" s="95">
        <v>3000</v>
      </c>
      <c r="E7" s="3" t="s">
        <v>137</v>
      </c>
    </row>
    <row r="8" spans="2:5" ht="15" customHeight="1" x14ac:dyDescent="0.2">
      <c r="B8" s="4" t="s">
        <v>138</v>
      </c>
      <c r="C8" s="94"/>
      <c r="D8" s="95">
        <v>2500</v>
      </c>
      <c r="E8" s="3" t="s">
        <v>137</v>
      </c>
    </row>
    <row r="9" spans="2:5" ht="15" customHeight="1" x14ac:dyDescent="0.2">
      <c r="B9" s="108" t="s">
        <v>139</v>
      </c>
      <c r="C9" s="94" t="s">
        <v>136</v>
      </c>
      <c r="D9" s="95">
        <v>2500</v>
      </c>
      <c r="E9" s="3" t="s">
        <v>137</v>
      </c>
    </row>
    <row r="10" spans="2:5" ht="15" customHeight="1" x14ac:dyDescent="0.2">
      <c r="B10" s="5" t="s">
        <v>140</v>
      </c>
      <c r="D10" s="118">
        <f>SUM(D7:D9)</f>
        <v>8000</v>
      </c>
      <c r="E10" s="3" t="s">
        <v>137</v>
      </c>
    </row>
    <row r="12" spans="2:5" ht="15" customHeight="1" x14ac:dyDescent="0.2">
      <c r="B12" s="196" t="s">
        <v>141</v>
      </c>
      <c r="C12" s="172"/>
      <c r="D12" s="172"/>
      <c r="E12" s="172"/>
    </row>
    <row r="13" spans="2:5" ht="15" customHeight="1" x14ac:dyDescent="0.2">
      <c r="B13" s="4" t="s">
        <v>142</v>
      </c>
      <c r="D13" s="6">
        <v>850</v>
      </c>
      <c r="E13" s="3" t="s">
        <v>137</v>
      </c>
    </row>
    <row r="14" spans="2:5" ht="15" customHeight="1" x14ac:dyDescent="0.2">
      <c r="B14" s="4" t="s">
        <v>23</v>
      </c>
      <c r="D14" s="6">
        <v>150</v>
      </c>
      <c r="E14" s="3" t="s">
        <v>137</v>
      </c>
    </row>
    <row r="15" spans="2:5" ht="15" customHeight="1" x14ac:dyDescent="0.2">
      <c r="B15" s="4" t="s">
        <v>143</v>
      </c>
      <c r="C15" s="94" t="s">
        <v>136</v>
      </c>
      <c r="D15" s="96">
        <v>45</v>
      </c>
      <c r="E15" s="3" t="s">
        <v>137</v>
      </c>
    </row>
    <row r="16" spans="2:5" ht="15" customHeight="1" x14ac:dyDescent="0.2">
      <c r="B16" s="4" t="s">
        <v>25</v>
      </c>
      <c r="C16" s="94" t="s">
        <v>136</v>
      </c>
      <c r="D16" s="96">
        <v>40</v>
      </c>
      <c r="E16" s="3" t="s">
        <v>137</v>
      </c>
    </row>
    <row r="17" spans="2:5" ht="15" customHeight="1" x14ac:dyDescent="0.2">
      <c r="B17" s="4" t="s">
        <v>26</v>
      </c>
      <c r="D17" s="6">
        <v>100</v>
      </c>
      <c r="E17" s="3" t="s">
        <v>137</v>
      </c>
    </row>
    <row r="18" spans="2:5" ht="15" customHeight="1" x14ac:dyDescent="0.2">
      <c r="B18" s="4" t="s">
        <v>27</v>
      </c>
      <c r="D18" s="6">
        <v>12</v>
      </c>
      <c r="E18" s="3" t="s">
        <v>137</v>
      </c>
    </row>
    <row r="19" spans="2:5" ht="15" customHeight="1" x14ac:dyDescent="0.2">
      <c r="B19" s="4" t="s">
        <v>28</v>
      </c>
      <c r="D19" s="6">
        <v>90</v>
      </c>
      <c r="E19" s="3" t="s">
        <v>137</v>
      </c>
    </row>
    <row r="20" spans="2:5" ht="15" customHeight="1" x14ac:dyDescent="0.2">
      <c r="B20" s="4" t="s">
        <v>29</v>
      </c>
      <c r="D20" s="6">
        <v>700</v>
      </c>
      <c r="E20" s="3" t="s">
        <v>137</v>
      </c>
    </row>
    <row r="21" spans="2:5" ht="15" customHeight="1" x14ac:dyDescent="0.2">
      <c r="B21" s="7" t="s">
        <v>144</v>
      </c>
      <c r="D21" s="120">
        <f>SUM(D13:D20)</f>
        <v>1987</v>
      </c>
      <c r="E21" s="3" t="s">
        <v>137</v>
      </c>
    </row>
    <row r="22" spans="2:5" ht="15.75" customHeight="1" x14ac:dyDescent="0.2"/>
    <row r="23" spans="2:5" ht="15" customHeight="1" x14ac:dyDescent="0.2">
      <c r="B23" s="199" t="s">
        <v>145</v>
      </c>
      <c r="C23" s="172"/>
      <c r="D23" s="172"/>
      <c r="E23" s="172"/>
    </row>
    <row r="24" spans="2:5" ht="15" customHeight="1" x14ac:dyDescent="0.2">
      <c r="B24" s="4" t="s">
        <v>146</v>
      </c>
      <c r="D24" s="6">
        <v>240</v>
      </c>
      <c r="E24" s="3" t="s">
        <v>137</v>
      </c>
    </row>
    <row r="25" spans="2:5" ht="15" customHeight="1" x14ac:dyDescent="0.2">
      <c r="B25" s="4" t="s">
        <v>33</v>
      </c>
      <c r="D25" s="6">
        <v>25</v>
      </c>
      <c r="E25" s="3" t="s">
        <v>137</v>
      </c>
    </row>
    <row r="26" spans="2:5" ht="15" customHeight="1" x14ac:dyDescent="0.2">
      <c r="B26" s="4" t="s">
        <v>34</v>
      </c>
      <c r="D26" s="6">
        <v>120</v>
      </c>
      <c r="E26" s="3" t="s">
        <v>137</v>
      </c>
    </row>
    <row r="27" spans="2:5" ht="15" customHeight="1" x14ac:dyDescent="0.2">
      <c r="B27" s="4" t="s">
        <v>147</v>
      </c>
      <c r="D27" s="6">
        <v>200</v>
      </c>
      <c r="E27" s="3" t="s">
        <v>137</v>
      </c>
    </row>
    <row r="28" spans="2:5" ht="15" customHeight="1" x14ac:dyDescent="0.2">
      <c r="B28" s="4" t="s">
        <v>36</v>
      </c>
      <c r="D28" s="6">
        <v>50</v>
      </c>
      <c r="E28" s="3" t="s">
        <v>137</v>
      </c>
    </row>
    <row r="29" spans="2:5" ht="15" customHeight="1" x14ac:dyDescent="0.2">
      <c r="B29" s="7" t="s">
        <v>148</v>
      </c>
      <c r="D29" s="122">
        <f>SUM(D24:D28)</f>
        <v>635</v>
      </c>
      <c r="E29" s="3" t="s">
        <v>137</v>
      </c>
    </row>
    <row r="30" spans="2:5" ht="15" customHeight="1" x14ac:dyDescent="0.2">
      <c r="B30" s="8" t="s">
        <v>149</v>
      </c>
      <c r="D30" s="121">
        <f>D21+D29</f>
        <v>2622</v>
      </c>
      <c r="E30" s="3" t="s">
        <v>137</v>
      </c>
    </row>
    <row r="31" spans="2:5" ht="15.75" customHeight="1" x14ac:dyDescent="0.2"/>
    <row r="32" spans="2:5" ht="15" customHeight="1" x14ac:dyDescent="0.2">
      <c r="B32" s="190" t="s">
        <v>150</v>
      </c>
      <c r="C32" s="172"/>
      <c r="D32" s="172"/>
      <c r="E32" s="172"/>
    </row>
    <row r="33" spans="2:5" ht="15" customHeight="1" x14ac:dyDescent="0.2">
      <c r="B33" s="4" t="s">
        <v>120</v>
      </c>
      <c r="D33" s="6">
        <v>400</v>
      </c>
      <c r="E33" s="3" t="s">
        <v>137</v>
      </c>
    </row>
    <row r="34" spans="2:5" ht="15" customHeight="1" x14ac:dyDescent="0.2">
      <c r="B34" s="4" t="s">
        <v>151</v>
      </c>
      <c r="D34" s="6">
        <v>100</v>
      </c>
      <c r="E34" s="3" t="s">
        <v>137</v>
      </c>
    </row>
    <row r="35" spans="2:5" ht="15" customHeight="1" x14ac:dyDescent="0.2">
      <c r="B35" s="4" t="s">
        <v>123</v>
      </c>
      <c r="D35" s="6">
        <v>50</v>
      </c>
      <c r="E35" s="3" t="s">
        <v>137</v>
      </c>
    </row>
    <row r="36" spans="2:5" ht="15" customHeight="1" x14ac:dyDescent="0.2">
      <c r="B36" s="4" t="s">
        <v>42</v>
      </c>
      <c r="D36" s="6">
        <v>150</v>
      </c>
      <c r="E36" s="3" t="s">
        <v>137</v>
      </c>
    </row>
    <row r="37" spans="2:5" ht="15" customHeight="1" x14ac:dyDescent="0.2">
      <c r="B37" s="4" t="s">
        <v>122</v>
      </c>
      <c r="D37" s="6">
        <v>50</v>
      </c>
      <c r="E37" s="3" t="s">
        <v>137</v>
      </c>
    </row>
    <row r="38" spans="2:5" ht="15" customHeight="1" x14ac:dyDescent="0.2">
      <c r="B38" s="4" t="s">
        <v>152</v>
      </c>
      <c r="D38" s="6">
        <v>20</v>
      </c>
      <c r="E38" s="3" t="s">
        <v>137</v>
      </c>
    </row>
    <row r="39" spans="2:5" ht="15" customHeight="1" x14ac:dyDescent="0.2">
      <c r="B39" s="7" t="s">
        <v>153</v>
      </c>
      <c r="D39" s="123">
        <f>SUM(D33:D38)</f>
        <v>770</v>
      </c>
      <c r="E39" s="3" t="s">
        <v>137</v>
      </c>
    </row>
    <row r="40" spans="2:5" ht="15.75" customHeight="1" x14ac:dyDescent="0.2"/>
    <row r="41" spans="2:5" ht="15" customHeight="1" x14ac:dyDescent="0.2">
      <c r="B41" s="191" t="s">
        <v>154</v>
      </c>
      <c r="C41" s="172"/>
      <c r="D41" s="172"/>
      <c r="E41" s="172"/>
    </row>
    <row r="42" spans="2:5" ht="15" customHeight="1" x14ac:dyDescent="0.2">
      <c r="B42" s="4" t="s">
        <v>125</v>
      </c>
      <c r="D42" s="6">
        <v>300</v>
      </c>
      <c r="E42" s="3" t="s">
        <v>137</v>
      </c>
    </row>
    <row r="43" spans="2:5" ht="15" customHeight="1" x14ac:dyDescent="0.2">
      <c r="B43" s="4" t="s">
        <v>127</v>
      </c>
      <c r="D43" s="6">
        <v>300</v>
      </c>
      <c r="E43" s="3" t="s">
        <v>137</v>
      </c>
    </row>
    <row r="44" spans="2:5" ht="15" customHeight="1" x14ac:dyDescent="0.2">
      <c r="B44" s="4" t="s">
        <v>49</v>
      </c>
      <c r="D44" s="6">
        <v>500</v>
      </c>
      <c r="E44" s="3" t="s">
        <v>137</v>
      </c>
    </row>
    <row r="45" spans="2:5" ht="15" customHeight="1" x14ac:dyDescent="0.2">
      <c r="B45" s="4" t="s">
        <v>50</v>
      </c>
      <c r="D45" s="6">
        <v>100</v>
      </c>
      <c r="E45" s="3" t="s">
        <v>137</v>
      </c>
    </row>
    <row r="46" spans="2:5" ht="15" customHeight="1" x14ac:dyDescent="0.2">
      <c r="B46" s="4" t="s">
        <v>128</v>
      </c>
      <c r="D46" s="6">
        <v>100</v>
      </c>
      <c r="E46" s="3" t="s">
        <v>137</v>
      </c>
    </row>
    <row r="47" spans="2:5" ht="15" customHeight="1" x14ac:dyDescent="0.2">
      <c r="B47" s="4" t="s">
        <v>52</v>
      </c>
      <c r="D47" s="6">
        <v>50</v>
      </c>
      <c r="E47" s="3" t="s">
        <v>137</v>
      </c>
    </row>
    <row r="48" spans="2:5" ht="15" customHeight="1" x14ac:dyDescent="0.2">
      <c r="B48" s="4" t="s">
        <v>155</v>
      </c>
      <c r="D48" s="6">
        <v>100</v>
      </c>
      <c r="E48" s="3" t="s">
        <v>137</v>
      </c>
    </row>
    <row r="49" spans="2:5" ht="15" customHeight="1" x14ac:dyDescent="0.2">
      <c r="B49" s="4" t="s">
        <v>156</v>
      </c>
      <c r="D49" s="6">
        <v>10</v>
      </c>
      <c r="E49" s="3" t="s">
        <v>137</v>
      </c>
    </row>
    <row r="50" spans="2:5" ht="15" customHeight="1" x14ac:dyDescent="0.2">
      <c r="B50" s="7" t="s">
        <v>157</v>
      </c>
      <c r="D50" s="125">
        <f>SUM(D42:D49)</f>
        <v>1460</v>
      </c>
      <c r="E50" s="3" t="s">
        <v>137</v>
      </c>
    </row>
    <row r="51" spans="2:5" ht="15" customHeight="1" x14ac:dyDescent="0.2">
      <c r="B51" s="8" t="s">
        <v>158</v>
      </c>
      <c r="D51" s="124">
        <f>D39+D50</f>
        <v>2230</v>
      </c>
      <c r="E51" s="3" t="s">
        <v>137</v>
      </c>
    </row>
    <row r="52" spans="2:5" ht="15.75" customHeight="1" x14ac:dyDescent="0.2"/>
    <row r="53" spans="2:5" ht="15" customHeight="1" x14ac:dyDescent="0.2">
      <c r="B53" s="194" t="s">
        <v>159</v>
      </c>
      <c r="C53" s="172"/>
      <c r="D53" s="172"/>
      <c r="E53" s="172"/>
    </row>
    <row r="54" spans="2:5" ht="15.75" customHeight="1" x14ac:dyDescent="0.2">
      <c r="B54" s="109"/>
      <c r="C54" s="115"/>
      <c r="D54" s="109"/>
      <c r="E54" s="109"/>
    </row>
    <row r="55" spans="2:5" ht="15" customHeight="1" x14ac:dyDescent="0.2">
      <c r="B55" s="109"/>
      <c r="C55" s="109"/>
      <c r="D55" s="109"/>
      <c r="E55" s="109"/>
    </row>
    <row r="56" spans="2:5" ht="15" customHeight="1" x14ac:dyDescent="0.2">
      <c r="B56" s="110" t="s">
        <v>160</v>
      </c>
      <c r="C56" s="110"/>
      <c r="D56" s="111">
        <f>D10</f>
        <v>8000</v>
      </c>
      <c r="E56" s="109" t="s">
        <v>137</v>
      </c>
    </row>
    <row r="57" spans="2:5" ht="15" customHeight="1" x14ac:dyDescent="0.2">
      <c r="B57" s="110" t="s">
        <v>56</v>
      </c>
      <c r="C57" s="110"/>
      <c r="D57" s="111">
        <f>D30+D51</f>
        <v>4852</v>
      </c>
      <c r="E57" s="109" t="s">
        <v>137</v>
      </c>
    </row>
    <row r="58" spans="2:5" ht="15.75" customHeight="1" x14ac:dyDescent="0.2">
      <c r="B58" s="112" t="s">
        <v>161</v>
      </c>
      <c r="C58" s="113"/>
      <c r="D58" s="114">
        <f>D56-D57</f>
        <v>3148</v>
      </c>
      <c r="E58" s="109" t="s">
        <v>137</v>
      </c>
    </row>
    <row r="59" spans="2:5" ht="15" customHeight="1" x14ac:dyDescent="0.2">
      <c r="B59" s="194" t="s">
        <v>162</v>
      </c>
      <c r="C59" s="172"/>
      <c r="D59" s="172"/>
      <c r="E59" s="172"/>
    </row>
    <row r="60" spans="2:5" ht="15.75" customHeight="1" x14ac:dyDescent="0.2"/>
    <row r="61" spans="2:5" ht="15" customHeight="1" x14ac:dyDescent="0.2">
      <c r="B61" s="3" t="s">
        <v>163</v>
      </c>
      <c r="C61" s="11" t="s">
        <v>164</v>
      </c>
      <c r="D61" s="126">
        <f>IF(D10&gt;0,(D21+D39)/D10,0)</f>
        <v>0.34462500000000001</v>
      </c>
      <c r="E61" s="12" t="s">
        <v>165</v>
      </c>
    </row>
    <row r="62" spans="2:5" ht="15" customHeight="1" x14ac:dyDescent="0.2">
      <c r="B62" s="3" t="s">
        <v>166</v>
      </c>
      <c r="C62" s="11" t="s">
        <v>167</v>
      </c>
      <c r="D62" s="13">
        <f>IF(D10&gt;0,D58/D10,0)</f>
        <v>0.39350000000000002</v>
      </c>
      <c r="E62" s="12" t="s">
        <v>168</v>
      </c>
    </row>
    <row r="63" spans="2:5" ht="15.75" customHeight="1" x14ac:dyDescent="0.2"/>
    <row r="64" spans="2:5" ht="15" customHeight="1" x14ac:dyDescent="0.2">
      <c r="B64" s="188" t="s">
        <v>169</v>
      </c>
      <c r="C64" s="172"/>
      <c r="D64" s="172"/>
      <c r="E64" s="172"/>
    </row>
    <row r="65" spans="2:5" ht="15.75" customHeight="1" x14ac:dyDescent="0.2"/>
    <row r="66" spans="2:5" ht="15" customHeight="1" x14ac:dyDescent="0.2">
      <c r="B66" s="7" t="s">
        <v>170</v>
      </c>
      <c r="D66" s="14">
        <v>20000</v>
      </c>
      <c r="E66" s="3" t="s">
        <v>137</v>
      </c>
    </row>
    <row r="67" spans="2:5" ht="15" customHeight="1" x14ac:dyDescent="0.2">
      <c r="B67" s="7" t="s">
        <v>171</v>
      </c>
      <c r="C67" s="11" t="s">
        <v>172</v>
      </c>
      <c r="D67" s="15">
        <f>IF((D21+D39)&gt;0,D66/(D21+D39),0)</f>
        <v>7.2542618788538267</v>
      </c>
      <c r="E67" s="3" t="s">
        <v>173</v>
      </c>
    </row>
    <row r="68" spans="2:5" ht="15" customHeight="1" x14ac:dyDescent="0.2">
      <c r="B68" s="3" t="s">
        <v>174</v>
      </c>
      <c r="D68" s="16" t="str">
        <f>IF(D67&gt;=6,"✓ EXCELENTE",IF(D67&gt;=3,"⚠ ACEPTABLE","⚡ MEJORAR"))</f>
        <v>✓ EXCELENTE</v>
      </c>
    </row>
    <row r="69" spans="2:5" ht="15.75" customHeight="1" x14ac:dyDescent="0.2">
      <c r="B69" s="202" t="s">
        <v>175</v>
      </c>
      <c r="C69" s="172"/>
      <c r="D69" s="172"/>
      <c r="E69" s="172"/>
    </row>
    <row r="70" spans="2:5" ht="30" customHeight="1" x14ac:dyDescent="0.2">
      <c r="B70" s="127" t="s">
        <v>176</v>
      </c>
      <c r="D70" s="195" t="str">
        <f>IF(D67&gt;=6,"🟢 EXCELENTE",IF(D67&gt;=3,"🟡 ACEPTABLE","🔴 MEJORAR"))</f>
        <v>🟢 EXCELENTE</v>
      </c>
      <c r="E70" s="172"/>
    </row>
    <row r="71" spans="2:5" ht="15.75" customHeight="1" x14ac:dyDescent="0.2">
      <c r="B71" s="17" t="s">
        <v>177</v>
      </c>
      <c r="D71" s="198" t="str">
        <f>IF(D67&gt;=6,"✓ Mantén el ritmo",IF(D67&gt;=3,"↗ Sube a 6 meses","⚠ Urgente"))</f>
        <v>✓ Mantén el ritmo</v>
      </c>
      <c r="E71" s="172"/>
    </row>
    <row r="72" spans="2:5" ht="15" customHeight="1" x14ac:dyDescent="0.2">
      <c r="B72" s="7" t="s">
        <v>178</v>
      </c>
    </row>
    <row r="73" spans="2:5" ht="15" customHeight="1" x14ac:dyDescent="0.2">
      <c r="B73" s="200" t="s">
        <v>179</v>
      </c>
      <c r="C73" s="172"/>
      <c r="D73" s="172"/>
      <c r="E73" s="172"/>
    </row>
    <row r="74" spans="2:5" ht="15.75" customHeight="1" x14ac:dyDescent="0.2"/>
    <row r="75" spans="2:5" ht="15" customHeight="1" x14ac:dyDescent="0.2">
      <c r="B75" s="193" t="s">
        <v>180</v>
      </c>
      <c r="C75" s="172"/>
      <c r="D75" s="172"/>
      <c r="E75" s="172"/>
    </row>
    <row r="76" spans="2:5" ht="27.75" customHeight="1" x14ac:dyDescent="0.25">
      <c r="B76" s="18" t="s">
        <v>181</v>
      </c>
      <c r="D76" s="137">
        <f>D67</f>
        <v>7.2542618788538267</v>
      </c>
      <c r="E76" s="3" t="s">
        <v>173</v>
      </c>
    </row>
    <row r="77" spans="2:5" ht="15.75" customHeight="1" x14ac:dyDescent="0.2"/>
    <row r="78" spans="2:5" ht="15.75" customHeight="1" x14ac:dyDescent="0.2">
      <c r="B78" s="204" t="s">
        <v>182</v>
      </c>
      <c r="C78" s="172"/>
      <c r="D78" s="172"/>
      <c r="E78" s="172"/>
    </row>
    <row r="79" spans="2:5" ht="25.5" customHeight="1" x14ac:dyDescent="0.2">
      <c r="B79" s="3" t="s">
        <v>183</v>
      </c>
      <c r="D79" s="138">
        <f>MAX(0,((D21+D39)*6)-D66)</f>
        <v>0</v>
      </c>
      <c r="E79" s="3" t="s">
        <v>137</v>
      </c>
    </row>
    <row r="80" spans="2:5" ht="15.75" customHeight="1" x14ac:dyDescent="0.2">
      <c r="B80" s="3" t="s">
        <v>184</v>
      </c>
      <c r="D80" s="19">
        <f>IF(D58&gt;0,D79/D58,999)</f>
        <v>0</v>
      </c>
      <c r="E80" s="3" t="s">
        <v>173</v>
      </c>
    </row>
    <row r="81" spans="2:5" ht="15.75" customHeight="1" x14ac:dyDescent="0.2"/>
    <row r="82" spans="2:5" ht="21" customHeight="1" x14ac:dyDescent="0.2">
      <c r="B82" s="203" t="s">
        <v>185</v>
      </c>
      <c r="C82" s="172"/>
      <c r="D82" s="172"/>
      <c r="E82" s="172"/>
    </row>
    <row r="83" spans="2:5" ht="15.75" customHeight="1" x14ac:dyDescent="0.2">
      <c r="B83" s="186" t="s">
        <v>186</v>
      </c>
      <c r="C83" s="172"/>
      <c r="D83" s="172"/>
      <c r="E83" s="172"/>
    </row>
    <row r="84" spans="2:5" ht="15.75" customHeight="1" x14ac:dyDescent="0.2">
      <c r="B84" s="189" t="s">
        <v>187</v>
      </c>
      <c r="C84" s="172"/>
      <c r="D84" s="172"/>
      <c r="E84" s="172"/>
    </row>
    <row r="85" spans="2:5" ht="15.75" customHeight="1" x14ac:dyDescent="0.2">
      <c r="B85" s="3" t="s">
        <v>188</v>
      </c>
      <c r="D85" s="9">
        <v>10000</v>
      </c>
      <c r="E85" s="3" t="s">
        <v>137</v>
      </c>
    </row>
    <row r="86" spans="2:5" ht="15.75" customHeight="1" x14ac:dyDescent="0.2">
      <c r="B86" s="3" t="s">
        <v>189</v>
      </c>
      <c r="D86" s="9">
        <v>2000</v>
      </c>
      <c r="E86" s="3" t="s">
        <v>137</v>
      </c>
    </row>
    <row r="87" spans="2:5" ht="15.75" customHeight="1" x14ac:dyDescent="0.2">
      <c r="B87" s="7" t="s">
        <v>190</v>
      </c>
      <c r="D87" s="10">
        <v>250000</v>
      </c>
      <c r="E87" s="3" t="s">
        <v>137</v>
      </c>
    </row>
    <row r="88" spans="2:5" ht="15.75" customHeight="1" x14ac:dyDescent="0.2">
      <c r="B88" s="128" t="s">
        <v>191</v>
      </c>
      <c r="C88" s="20"/>
      <c r="D88" s="129">
        <f>D85+D86+D87</f>
        <v>262000</v>
      </c>
      <c r="E88" s="133" t="s">
        <v>137</v>
      </c>
    </row>
    <row r="89" spans="2:5" ht="15.75" customHeight="1" x14ac:dyDescent="0.2">
      <c r="B89" s="189" t="s">
        <v>192</v>
      </c>
      <c r="C89" s="172"/>
      <c r="D89" s="172"/>
      <c r="E89" s="172"/>
    </row>
    <row r="90" spans="2:5" ht="15.75" customHeight="1" x14ac:dyDescent="0.2">
      <c r="B90" s="3" t="s">
        <v>193</v>
      </c>
      <c r="D90" s="9">
        <v>140000</v>
      </c>
      <c r="E90" s="3" t="s">
        <v>137</v>
      </c>
    </row>
    <row r="91" spans="2:5" ht="15.75" customHeight="1" x14ac:dyDescent="0.2">
      <c r="B91" s="3" t="s">
        <v>194</v>
      </c>
      <c r="D91" s="9">
        <v>15000</v>
      </c>
      <c r="E91" s="3" t="s">
        <v>137</v>
      </c>
    </row>
    <row r="92" spans="2:5" ht="15.75" customHeight="1" x14ac:dyDescent="0.2">
      <c r="B92" s="7" t="s">
        <v>195</v>
      </c>
      <c r="D92" s="10">
        <v>200</v>
      </c>
      <c r="E92" s="3" t="s">
        <v>137</v>
      </c>
    </row>
    <row r="93" spans="2:5" ht="15.75" customHeight="1" x14ac:dyDescent="0.2">
      <c r="B93" s="130" t="s">
        <v>196</v>
      </c>
      <c r="C93" s="20"/>
      <c r="D93" s="131">
        <f>D90+D91+D92</f>
        <v>155200</v>
      </c>
      <c r="E93" s="132" t="s">
        <v>137</v>
      </c>
    </row>
    <row r="94" spans="2:5" ht="15.75" customHeight="1" x14ac:dyDescent="0.2">
      <c r="B94" s="20"/>
      <c r="C94" s="20"/>
      <c r="D94" s="20"/>
      <c r="E94" s="20"/>
    </row>
    <row r="95" spans="2:5" ht="15.75" customHeight="1" x14ac:dyDescent="0.2">
      <c r="B95" s="201" t="s">
        <v>197</v>
      </c>
      <c r="C95" s="172"/>
      <c r="D95" s="46">
        <f>D88-D93</f>
        <v>106800</v>
      </c>
      <c r="E95" s="134" t="s">
        <v>137</v>
      </c>
    </row>
    <row r="96" spans="2:5" ht="15.75" customHeight="1" x14ac:dyDescent="0.2">
      <c r="B96" s="3" t="s">
        <v>198</v>
      </c>
      <c r="D96" s="84">
        <f>IF(D88&gt;0,D93/D88,0)</f>
        <v>0.59236641221374042</v>
      </c>
      <c r="E96" s="3" t="s">
        <v>199</v>
      </c>
    </row>
    <row r="97" spans="2:5" ht="15.75" customHeight="1" x14ac:dyDescent="0.2">
      <c r="B97" s="3" t="s">
        <v>200</v>
      </c>
      <c r="D97" s="135">
        <f>IF((D57*12)&gt;0,D95/(D57*12),0)</f>
        <v>1.8342951360263808</v>
      </c>
      <c r="E97" s="136" t="s">
        <v>201</v>
      </c>
    </row>
    <row r="98" spans="2:5" ht="15.75" customHeight="1" x14ac:dyDescent="0.2">
      <c r="B98" s="43" t="s">
        <v>202</v>
      </c>
      <c r="D98" s="10"/>
    </row>
    <row r="99" spans="2:5" ht="15.75" customHeight="1" x14ac:dyDescent="0.2">
      <c r="B99" s="20"/>
    </row>
    <row r="100" spans="2:5" ht="15.75" customHeight="1" x14ac:dyDescent="0.2"/>
    <row r="101" spans="2:5" ht="15.75" customHeight="1" x14ac:dyDescent="0.2"/>
    <row r="102" spans="2:5" ht="15.75" customHeight="1" x14ac:dyDescent="0.2"/>
    <row r="103" spans="2:5" ht="15.75" customHeight="1" x14ac:dyDescent="0.2"/>
    <row r="104" spans="2:5" ht="15.75" customHeight="1" x14ac:dyDescent="0.2"/>
    <row r="105" spans="2:5" ht="15.75" customHeight="1" x14ac:dyDescent="0.2"/>
    <row r="106" spans="2:5" ht="15.75" customHeight="1" x14ac:dyDescent="0.2"/>
    <row r="107" spans="2:5" ht="15.75" customHeight="1" x14ac:dyDescent="0.2"/>
    <row r="108" spans="2:5" ht="15.75" customHeight="1" x14ac:dyDescent="0.2"/>
    <row r="109" spans="2:5" ht="15.75" customHeight="1" x14ac:dyDescent="0.2"/>
    <row r="110" spans="2:5" ht="15.75" customHeight="1" x14ac:dyDescent="0.2"/>
    <row r="111" spans="2:5" ht="15.75" customHeight="1" x14ac:dyDescent="0.2"/>
    <row r="112" spans="2: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
    <mergeCell ref="B95:C95"/>
    <mergeCell ref="B69:E69"/>
    <mergeCell ref="B82:E82"/>
    <mergeCell ref="B78:E78"/>
    <mergeCell ref="B84:E84"/>
    <mergeCell ref="B2:E2"/>
    <mergeCell ref="D71:E71"/>
    <mergeCell ref="B23:E23"/>
    <mergeCell ref="B53:E53"/>
    <mergeCell ref="B73:E73"/>
    <mergeCell ref="B4:E4"/>
    <mergeCell ref="B75:E75"/>
    <mergeCell ref="B59:E59"/>
    <mergeCell ref="D70:E70"/>
    <mergeCell ref="B12:E12"/>
    <mergeCell ref="B83:E83"/>
    <mergeCell ref="B6:E6"/>
    <mergeCell ref="B64:E64"/>
    <mergeCell ref="B89:E89"/>
    <mergeCell ref="B32:E32"/>
    <mergeCell ref="B41:E41"/>
  </mergeCells>
  <dataValidations count="1">
    <dataValidation type="whole" operator="greaterThanOrEqual" allowBlank="1" errorTitle="Valor inválido" error="Solo números permitidos" promptTitle="Introduce cantidad" prompt="Introduce un número (sin letras ni símbolos)" sqref="D7:D9 D15:D16" xr:uid="{00000000-0002-0000-0200-000000000000}">
      <formula1>0</formula1>
    </dataValidation>
  </dataValidations>
  <printOptions horizontalCentered="1" verticalCentered="1" gridLines="1"/>
  <pageMargins left="1" right="1" top="1" bottom="1"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C1000"/>
  <sheetViews>
    <sheetView showGridLines="0" topLeftCell="G5" zoomScale="147" zoomScaleNormal="147" workbookViewId="0">
      <selection activeCell="I55" sqref="I55"/>
    </sheetView>
  </sheetViews>
  <sheetFormatPr baseColWidth="10" defaultColWidth="13" defaultRowHeight="15" customHeight="1" x14ac:dyDescent="0.2"/>
  <cols>
    <col min="1" max="1" width="2" style="3" customWidth="1"/>
    <col min="2" max="2" width="34.1640625" style="3" customWidth="1"/>
    <col min="3" max="3" width="14" style="3" customWidth="1"/>
    <col min="4" max="5" width="13" style="3" customWidth="1"/>
    <col min="6" max="6" width="14" style="3" customWidth="1"/>
    <col min="7" max="7" width="13" style="3" customWidth="1"/>
    <col min="8" max="8" width="14" style="3" customWidth="1"/>
    <col min="9" max="9" width="13" customWidth="1"/>
    <col min="10" max="10" width="14" customWidth="1"/>
    <col min="11" max="11" width="13" customWidth="1"/>
    <col min="12" max="12" width="14" customWidth="1"/>
    <col min="13" max="13" width="13" customWidth="1"/>
    <col min="14" max="14" width="14" customWidth="1"/>
    <col min="15" max="15" width="13" customWidth="1"/>
    <col min="16" max="16" width="14" customWidth="1"/>
    <col min="17" max="17" width="13" customWidth="1"/>
    <col min="18" max="18" width="14" customWidth="1"/>
    <col min="19" max="19" width="13" customWidth="1"/>
    <col min="20" max="20" width="14" customWidth="1"/>
    <col min="21" max="21" width="13" customWidth="1"/>
    <col min="22" max="22" width="14" customWidth="1"/>
    <col min="23" max="23" width="13" customWidth="1"/>
    <col min="24" max="24" width="14" customWidth="1"/>
    <col min="25" max="25" width="13" customWidth="1"/>
    <col min="26" max="26" width="14" customWidth="1"/>
    <col min="27" max="27" width="13" style="3" customWidth="1"/>
    <col min="28" max="28" width="16" customWidth="1"/>
    <col min="29" max="29" width="13" customWidth="1"/>
    <col min="30" max="16384" width="13" style="3"/>
  </cols>
  <sheetData>
    <row r="2" spans="2:29" ht="29" customHeight="1" x14ac:dyDescent="0.2">
      <c r="B2" s="171" t="s">
        <v>0</v>
      </c>
      <c r="C2" s="172"/>
      <c r="D2" s="172"/>
      <c r="E2" s="172"/>
    </row>
    <row r="4" spans="2:29" x14ac:dyDescent="0.2">
      <c r="B4" s="173" t="s">
        <v>1</v>
      </c>
      <c r="C4" s="172"/>
      <c r="D4" s="172"/>
      <c r="E4" s="172"/>
    </row>
    <row r="6" spans="2:29" ht="28" x14ac:dyDescent="0.2">
      <c r="B6" s="39" t="s">
        <v>2</v>
      </c>
      <c r="C6" s="40" t="s">
        <v>3</v>
      </c>
      <c r="D6" s="39" t="s">
        <v>4</v>
      </c>
      <c r="E6" s="39" t="s">
        <v>5</v>
      </c>
      <c r="F6" s="39" t="s">
        <v>6</v>
      </c>
      <c r="G6" s="39" t="s">
        <v>5</v>
      </c>
      <c r="H6" s="164" t="s">
        <v>7</v>
      </c>
      <c r="I6" s="164" t="s">
        <v>5</v>
      </c>
      <c r="J6" s="164" t="s">
        <v>8</v>
      </c>
      <c r="K6" s="164" t="s">
        <v>5</v>
      </c>
      <c r="L6" s="164" t="s">
        <v>9</v>
      </c>
      <c r="M6" s="164" t="s">
        <v>5</v>
      </c>
      <c r="N6" s="164" t="s">
        <v>10</v>
      </c>
      <c r="O6" s="164" t="s">
        <v>5</v>
      </c>
      <c r="P6" s="164" t="s">
        <v>11</v>
      </c>
      <c r="Q6" s="164" t="s">
        <v>5</v>
      </c>
      <c r="R6" s="164" t="s">
        <v>12</v>
      </c>
      <c r="S6" s="164" t="s">
        <v>5</v>
      </c>
      <c r="T6" s="164" t="s">
        <v>13</v>
      </c>
      <c r="U6" s="164" t="s">
        <v>5</v>
      </c>
      <c r="V6" s="164" t="s">
        <v>14</v>
      </c>
      <c r="W6" s="164" t="s">
        <v>5</v>
      </c>
      <c r="X6" s="164" t="s">
        <v>15</v>
      </c>
      <c r="Y6" s="164" t="s">
        <v>5</v>
      </c>
      <c r="Z6" s="164" t="s">
        <v>16</v>
      </c>
      <c r="AA6" s="164" t="s">
        <v>5</v>
      </c>
      <c r="AB6" s="165" t="s">
        <v>17</v>
      </c>
      <c r="AC6" s="165" t="s">
        <v>18</v>
      </c>
    </row>
    <row r="8" spans="2:29" x14ac:dyDescent="0.2">
      <c r="B8" s="141" t="s">
        <v>19</v>
      </c>
    </row>
    <row r="9" spans="2:29" x14ac:dyDescent="0.2">
      <c r="B9" s="5" t="s">
        <v>20</v>
      </c>
      <c r="C9" s="76">
        <f>'💰 Calculadora Estado Financier'!D10</f>
        <v>8000</v>
      </c>
      <c r="D9" s="41">
        <v>5700</v>
      </c>
      <c r="E9" s="82">
        <f>D9-C9</f>
        <v>-2300</v>
      </c>
      <c r="F9" s="41">
        <v>5700</v>
      </c>
      <c r="G9" s="82">
        <f>F9-C9</f>
        <v>-2300</v>
      </c>
      <c r="H9" s="166">
        <v>0</v>
      </c>
      <c r="I9" s="82">
        <f>H9-C9</f>
        <v>-8000</v>
      </c>
      <c r="J9" s="166">
        <v>0</v>
      </c>
      <c r="K9" s="82">
        <f>J9-C9</f>
        <v>-8000</v>
      </c>
      <c r="L9" s="166">
        <v>0</v>
      </c>
      <c r="M9" s="82">
        <f>L9-C9</f>
        <v>-8000</v>
      </c>
      <c r="N9" s="166">
        <v>0</v>
      </c>
      <c r="O9" s="82">
        <f>N9-C9</f>
        <v>-8000</v>
      </c>
      <c r="P9" s="166">
        <v>0</v>
      </c>
      <c r="Q9" s="82">
        <f>P9-C9</f>
        <v>-8000</v>
      </c>
      <c r="R9" s="166">
        <v>0</v>
      </c>
      <c r="S9" s="82">
        <f>R9-C9</f>
        <v>-8000</v>
      </c>
      <c r="T9" s="166">
        <v>0</v>
      </c>
      <c r="U9" s="82">
        <f>T9-C9</f>
        <v>-8000</v>
      </c>
      <c r="V9" s="166">
        <v>0</v>
      </c>
      <c r="W9" s="82">
        <f>V9-C9</f>
        <v>-8000</v>
      </c>
      <c r="X9" s="166">
        <v>0</v>
      </c>
      <c r="Y9" s="82">
        <f>X9-C9</f>
        <v>-8000</v>
      </c>
      <c r="Z9" s="166">
        <v>0</v>
      </c>
      <c r="AA9" s="82">
        <f>Z9-C9</f>
        <v>-8000</v>
      </c>
      <c r="AB9" s="167">
        <f>AVERAGE(D9,F9,H9,J9,L9,N9,P9,R9,T9,V9,X9,Z9)</f>
        <v>950</v>
      </c>
      <c r="AC9" s="168">
        <f>AB9-C9</f>
        <v>-7050</v>
      </c>
    </row>
    <row r="10" spans="2:29" x14ac:dyDescent="0.2">
      <c r="C10" s="77"/>
    </row>
    <row r="11" spans="2:29" x14ac:dyDescent="0.2">
      <c r="B11" s="119" t="s">
        <v>21</v>
      </c>
      <c r="C11" s="77"/>
    </row>
    <row r="12" spans="2:29" x14ac:dyDescent="0.2">
      <c r="B12" s="22" t="s">
        <v>22</v>
      </c>
      <c r="C12" s="78">
        <f>'💰 Calculadora Estado Financier'!D13</f>
        <v>850</v>
      </c>
      <c r="D12" s="42">
        <v>850</v>
      </c>
      <c r="E12" s="79">
        <f t="shared" ref="E12:E20" si="0">D12-C12</f>
        <v>0</v>
      </c>
      <c r="F12" s="42">
        <v>850</v>
      </c>
      <c r="G12" s="79">
        <f t="shared" ref="G12:G20" si="1">F12-C12</f>
        <v>0</v>
      </c>
      <c r="H12" s="169">
        <v>500</v>
      </c>
      <c r="I12" s="79">
        <f t="shared" ref="I12:I20" si="2">H12-C12</f>
        <v>-350</v>
      </c>
      <c r="J12" s="169">
        <v>0</v>
      </c>
      <c r="K12" s="79">
        <f t="shared" ref="K12:K20" si="3">J12-C12</f>
        <v>-850</v>
      </c>
      <c r="L12" s="169">
        <v>0</v>
      </c>
      <c r="M12" s="79">
        <f t="shared" ref="M12:M20" si="4">L12-C12</f>
        <v>-850</v>
      </c>
      <c r="N12" s="169">
        <v>0</v>
      </c>
      <c r="O12" s="79">
        <f t="shared" ref="O12:O20" si="5">N12-C12</f>
        <v>-850</v>
      </c>
      <c r="P12" s="169">
        <v>0</v>
      </c>
      <c r="Q12" s="79">
        <f t="shared" ref="Q12:Q20" si="6">P12-C12</f>
        <v>-850</v>
      </c>
      <c r="R12" s="169">
        <v>0</v>
      </c>
      <c r="S12" s="79">
        <f t="shared" ref="S12:S20" si="7">R12-C12</f>
        <v>-850</v>
      </c>
      <c r="T12" s="169">
        <v>0</v>
      </c>
      <c r="U12" s="79">
        <f t="shared" ref="U12:U20" si="8">T12-C12</f>
        <v>-850</v>
      </c>
      <c r="V12" s="169">
        <v>0</v>
      </c>
      <c r="W12" s="79">
        <f t="shared" ref="W12:W20" si="9">V12-C12</f>
        <v>-850</v>
      </c>
      <c r="X12" s="169">
        <v>0</v>
      </c>
      <c r="Y12" s="79">
        <f t="shared" ref="Y12:Y20" si="10">X12-C12</f>
        <v>-850</v>
      </c>
      <c r="Z12" s="169">
        <v>0</v>
      </c>
      <c r="AA12" s="79">
        <f t="shared" ref="AA12:AA20" si="11">Z12-C12</f>
        <v>-850</v>
      </c>
      <c r="AB12" s="167">
        <f>AVERAGE(D12,F12,H12,J12,L12,N12,P12,R12,T12,V12,X12,Z12)</f>
        <v>183.33333333333334</v>
      </c>
      <c r="AC12" s="168">
        <f t="shared" ref="AC12:AC20" si="12">AB12-C12</f>
        <v>-666.66666666666663</v>
      </c>
    </row>
    <row r="13" spans="2:29" x14ac:dyDescent="0.2">
      <c r="B13" s="22" t="s">
        <v>23</v>
      </c>
      <c r="C13" s="78">
        <f>'💰 Calculadora Estado Financier'!D14</f>
        <v>150</v>
      </c>
      <c r="D13" s="42">
        <v>150</v>
      </c>
      <c r="E13" s="79">
        <f t="shared" si="0"/>
        <v>0</v>
      </c>
      <c r="F13" s="42">
        <v>150</v>
      </c>
      <c r="G13" s="79">
        <f t="shared" si="1"/>
        <v>0</v>
      </c>
      <c r="H13" s="169">
        <v>500</v>
      </c>
      <c r="I13" s="79">
        <f t="shared" si="2"/>
        <v>350</v>
      </c>
      <c r="J13" s="169">
        <v>0</v>
      </c>
      <c r="K13" s="79">
        <f t="shared" si="3"/>
        <v>-150</v>
      </c>
      <c r="L13" s="169">
        <v>0</v>
      </c>
      <c r="M13" s="79">
        <f t="shared" si="4"/>
        <v>-150</v>
      </c>
      <c r="N13" s="169">
        <v>0</v>
      </c>
      <c r="O13" s="79">
        <f t="shared" si="5"/>
        <v>-150</v>
      </c>
      <c r="P13" s="169">
        <v>0</v>
      </c>
      <c r="Q13" s="79">
        <f t="shared" si="6"/>
        <v>-150</v>
      </c>
      <c r="R13" s="169">
        <v>0</v>
      </c>
      <c r="S13" s="79">
        <f t="shared" si="7"/>
        <v>-150</v>
      </c>
      <c r="T13" s="169">
        <v>0</v>
      </c>
      <c r="U13" s="79">
        <f t="shared" si="8"/>
        <v>-150</v>
      </c>
      <c r="V13" s="169">
        <v>0</v>
      </c>
      <c r="W13" s="79">
        <f t="shared" si="9"/>
        <v>-150</v>
      </c>
      <c r="X13" s="169">
        <v>0</v>
      </c>
      <c r="Y13" s="79">
        <f t="shared" si="10"/>
        <v>-150</v>
      </c>
      <c r="Z13" s="169">
        <v>0</v>
      </c>
      <c r="AA13" s="79">
        <f t="shared" si="11"/>
        <v>-150</v>
      </c>
      <c r="AB13" s="167">
        <f t="shared" ref="AB13:AB20" si="13">AVERAGE(D13,F13,H13,J13,L13,N13,P13,R13,T13,V13,X13,Z13)</f>
        <v>66.666666666666671</v>
      </c>
      <c r="AC13" s="168">
        <f t="shared" si="12"/>
        <v>-83.333333333333329</v>
      </c>
    </row>
    <row r="14" spans="2:29" x14ac:dyDescent="0.2">
      <c r="B14" s="22" t="s">
        <v>24</v>
      </c>
      <c r="C14" s="78">
        <f>'💰 Calculadora Estado Financier'!D15</f>
        <v>45</v>
      </c>
      <c r="D14" s="42">
        <v>45</v>
      </c>
      <c r="E14" s="79">
        <f t="shared" si="0"/>
        <v>0</v>
      </c>
      <c r="F14" s="42">
        <v>45</v>
      </c>
      <c r="G14" s="79">
        <f t="shared" si="1"/>
        <v>0</v>
      </c>
      <c r="H14" s="169">
        <v>500</v>
      </c>
      <c r="I14" s="79">
        <f t="shared" si="2"/>
        <v>455</v>
      </c>
      <c r="J14" s="169">
        <v>0</v>
      </c>
      <c r="K14" s="79">
        <f t="shared" si="3"/>
        <v>-45</v>
      </c>
      <c r="L14" s="169">
        <v>0</v>
      </c>
      <c r="M14" s="79">
        <f t="shared" si="4"/>
        <v>-45</v>
      </c>
      <c r="N14" s="169">
        <v>0</v>
      </c>
      <c r="O14" s="79">
        <f t="shared" si="5"/>
        <v>-45</v>
      </c>
      <c r="P14" s="169">
        <v>0</v>
      </c>
      <c r="Q14" s="79">
        <f t="shared" si="6"/>
        <v>-45</v>
      </c>
      <c r="R14" s="169">
        <v>0</v>
      </c>
      <c r="S14" s="79">
        <f t="shared" si="7"/>
        <v>-45</v>
      </c>
      <c r="T14" s="169">
        <v>0</v>
      </c>
      <c r="U14" s="79">
        <f t="shared" si="8"/>
        <v>-45</v>
      </c>
      <c r="V14" s="169">
        <v>0</v>
      </c>
      <c r="W14" s="79">
        <f t="shared" si="9"/>
        <v>-45</v>
      </c>
      <c r="X14" s="169">
        <v>0</v>
      </c>
      <c r="Y14" s="79">
        <f t="shared" si="10"/>
        <v>-45</v>
      </c>
      <c r="Z14" s="169">
        <v>0</v>
      </c>
      <c r="AA14" s="79">
        <f t="shared" si="11"/>
        <v>-45</v>
      </c>
      <c r="AB14" s="167">
        <f t="shared" si="13"/>
        <v>49.166666666666664</v>
      </c>
      <c r="AC14" s="168">
        <f t="shared" si="12"/>
        <v>4.1666666666666643</v>
      </c>
    </row>
    <row r="15" spans="2:29" x14ac:dyDescent="0.2">
      <c r="B15" s="22" t="s">
        <v>25</v>
      </c>
      <c r="C15" s="78">
        <f>'💰 Calculadora Estado Financier'!D16</f>
        <v>40</v>
      </c>
      <c r="D15" s="42">
        <v>45</v>
      </c>
      <c r="E15" s="79">
        <f t="shared" si="0"/>
        <v>5</v>
      </c>
      <c r="F15" s="42">
        <v>45</v>
      </c>
      <c r="G15" s="79">
        <f t="shared" si="1"/>
        <v>5</v>
      </c>
      <c r="H15" s="169">
        <v>500</v>
      </c>
      <c r="I15" s="79">
        <f t="shared" si="2"/>
        <v>460</v>
      </c>
      <c r="J15" s="169">
        <v>0</v>
      </c>
      <c r="K15" s="79">
        <f t="shared" si="3"/>
        <v>-40</v>
      </c>
      <c r="L15" s="169">
        <v>0</v>
      </c>
      <c r="M15" s="79">
        <f t="shared" si="4"/>
        <v>-40</v>
      </c>
      <c r="N15" s="169">
        <v>0</v>
      </c>
      <c r="O15" s="79">
        <f t="shared" si="5"/>
        <v>-40</v>
      </c>
      <c r="P15" s="169">
        <v>0</v>
      </c>
      <c r="Q15" s="79">
        <f t="shared" si="6"/>
        <v>-40</v>
      </c>
      <c r="R15" s="169">
        <v>0</v>
      </c>
      <c r="S15" s="79">
        <f t="shared" si="7"/>
        <v>-40</v>
      </c>
      <c r="T15" s="169">
        <v>0</v>
      </c>
      <c r="U15" s="79">
        <f t="shared" si="8"/>
        <v>-40</v>
      </c>
      <c r="V15" s="169">
        <v>0</v>
      </c>
      <c r="W15" s="79">
        <f t="shared" si="9"/>
        <v>-40</v>
      </c>
      <c r="X15" s="169">
        <v>0</v>
      </c>
      <c r="Y15" s="79">
        <f t="shared" si="10"/>
        <v>-40</v>
      </c>
      <c r="Z15" s="169">
        <v>0</v>
      </c>
      <c r="AA15" s="79">
        <f t="shared" si="11"/>
        <v>-40</v>
      </c>
      <c r="AB15" s="167">
        <f t="shared" si="13"/>
        <v>49.166666666666664</v>
      </c>
      <c r="AC15" s="168">
        <f t="shared" si="12"/>
        <v>9.1666666666666643</v>
      </c>
    </row>
    <row r="16" spans="2:29" x14ac:dyDescent="0.2">
      <c r="B16" s="22" t="s">
        <v>26</v>
      </c>
      <c r="C16" s="78">
        <f>'💰 Calculadora Estado Financier'!D17</f>
        <v>100</v>
      </c>
      <c r="D16" s="42">
        <v>90</v>
      </c>
      <c r="E16" s="79">
        <f t="shared" si="0"/>
        <v>-10</v>
      </c>
      <c r="F16" s="42">
        <v>90</v>
      </c>
      <c r="G16" s="79">
        <f t="shared" si="1"/>
        <v>-10</v>
      </c>
      <c r="H16" s="169">
        <v>500</v>
      </c>
      <c r="I16" s="79">
        <f t="shared" si="2"/>
        <v>400</v>
      </c>
      <c r="J16" s="169">
        <v>0</v>
      </c>
      <c r="K16" s="79">
        <f t="shared" si="3"/>
        <v>-100</v>
      </c>
      <c r="L16" s="169">
        <v>0</v>
      </c>
      <c r="M16" s="79">
        <f t="shared" si="4"/>
        <v>-100</v>
      </c>
      <c r="N16" s="169">
        <v>0</v>
      </c>
      <c r="O16" s="79">
        <f t="shared" si="5"/>
        <v>-100</v>
      </c>
      <c r="P16" s="169">
        <v>0</v>
      </c>
      <c r="Q16" s="79">
        <f t="shared" si="6"/>
        <v>-100</v>
      </c>
      <c r="R16" s="169">
        <v>0</v>
      </c>
      <c r="S16" s="79">
        <f t="shared" si="7"/>
        <v>-100</v>
      </c>
      <c r="T16" s="169">
        <v>0</v>
      </c>
      <c r="U16" s="79">
        <f t="shared" si="8"/>
        <v>-100</v>
      </c>
      <c r="V16" s="169">
        <v>0</v>
      </c>
      <c r="W16" s="79">
        <f t="shared" si="9"/>
        <v>-100</v>
      </c>
      <c r="X16" s="169">
        <v>0</v>
      </c>
      <c r="Y16" s="79">
        <f t="shared" si="10"/>
        <v>-100</v>
      </c>
      <c r="Z16" s="169">
        <v>0</v>
      </c>
      <c r="AA16" s="79">
        <f t="shared" si="11"/>
        <v>-100</v>
      </c>
      <c r="AB16" s="167">
        <f t="shared" si="13"/>
        <v>56.666666666666664</v>
      </c>
      <c r="AC16" s="168">
        <f t="shared" si="12"/>
        <v>-43.333333333333336</v>
      </c>
    </row>
    <row r="17" spans="2:29" x14ac:dyDescent="0.2">
      <c r="B17" s="22" t="s">
        <v>27</v>
      </c>
      <c r="C17" s="78">
        <f>'💰 Calculadora Estado Financier'!D18</f>
        <v>12</v>
      </c>
      <c r="D17" s="42">
        <v>15</v>
      </c>
      <c r="E17" s="79">
        <f t="shared" si="0"/>
        <v>3</v>
      </c>
      <c r="F17" s="42">
        <v>15</v>
      </c>
      <c r="G17" s="79">
        <f t="shared" si="1"/>
        <v>3</v>
      </c>
      <c r="H17" s="169">
        <v>500</v>
      </c>
      <c r="I17" s="79">
        <f t="shared" si="2"/>
        <v>488</v>
      </c>
      <c r="J17" s="169">
        <v>0</v>
      </c>
      <c r="K17" s="79">
        <f t="shared" si="3"/>
        <v>-12</v>
      </c>
      <c r="L17" s="169">
        <v>0</v>
      </c>
      <c r="M17" s="79">
        <f t="shared" si="4"/>
        <v>-12</v>
      </c>
      <c r="N17" s="169">
        <v>0</v>
      </c>
      <c r="O17" s="79">
        <f t="shared" si="5"/>
        <v>-12</v>
      </c>
      <c r="P17" s="169">
        <v>0</v>
      </c>
      <c r="Q17" s="79">
        <f t="shared" si="6"/>
        <v>-12</v>
      </c>
      <c r="R17" s="169">
        <v>0</v>
      </c>
      <c r="S17" s="79">
        <f t="shared" si="7"/>
        <v>-12</v>
      </c>
      <c r="T17" s="169">
        <v>0</v>
      </c>
      <c r="U17" s="79">
        <f t="shared" si="8"/>
        <v>-12</v>
      </c>
      <c r="V17" s="169">
        <v>0</v>
      </c>
      <c r="W17" s="79">
        <f t="shared" si="9"/>
        <v>-12</v>
      </c>
      <c r="X17" s="169">
        <v>0</v>
      </c>
      <c r="Y17" s="79">
        <f t="shared" si="10"/>
        <v>-12</v>
      </c>
      <c r="Z17" s="169">
        <v>0</v>
      </c>
      <c r="AA17" s="79">
        <f t="shared" si="11"/>
        <v>-12</v>
      </c>
      <c r="AB17" s="167">
        <f t="shared" si="13"/>
        <v>44.166666666666664</v>
      </c>
      <c r="AC17" s="168">
        <f t="shared" si="12"/>
        <v>32.166666666666664</v>
      </c>
    </row>
    <row r="18" spans="2:29" x14ac:dyDescent="0.2">
      <c r="B18" s="22" t="s">
        <v>28</v>
      </c>
      <c r="C18" s="78">
        <f>'💰 Calculadora Estado Financier'!D19</f>
        <v>90</v>
      </c>
      <c r="D18" s="42">
        <v>92</v>
      </c>
      <c r="E18" s="79">
        <f t="shared" si="0"/>
        <v>2</v>
      </c>
      <c r="F18" s="42">
        <v>92</v>
      </c>
      <c r="G18" s="79">
        <f t="shared" si="1"/>
        <v>2</v>
      </c>
      <c r="H18" s="169">
        <v>500</v>
      </c>
      <c r="I18" s="79">
        <f t="shared" si="2"/>
        <v>410</v>
      </c>
      <c r="J18" s="169">
        <v>0</v>
      </c>
      <c r="K18" s="79">
        <f t="shared" si="3"/>
        <v>-90</v>
      </c>
      <c r="L18" s="169">
        <v>0</v>
      </c>
      <c r="M18" s="79">
        <f t="shared" si="4"/>
        <v>-90</v>
      </c>
      <c r="N18" s="169">
        <v>0</v>
      </c>
      <c r="O18" s="79">
        <f t="shared" si="5"/>
        <v>-90</v>
      </c>
      <c r="P18" s="169">
        <v>0</v>
      </c>
      <c r="Q18" s="79">
        <f t="shared" si="6"/>
        <v>-90</v>
      </c>
      <c r="R18" s="169">
        <v>0</v>
      </c>
      <c r="S18" s="79">
        <f t="shared" si="7"/>
        <v>-90</v>
      </c>
      <c r="T18" s="169">
        <v>0</v>
      </c>
      <c r="U18" s="79">
        <f t="shared" si="8"/>
        <v>-90</v>
      </c>
      <c r="V18" s="169">
        <v>0</v>
      </c>
      <c r="W18" s="79">
        <f t="shared" si="9"/>
        <v>-90</v>
      </c>
      <c r="X18" s="169">
        <v>0</v>
      </c>
      <c r="Y18" s="79">
        <f t="shared" si="10"/>
        <v>-90</v>
      </c>
      <c r="Z18" s="169">
        <v>0</v>
      </c>
      <c r="AA18" s="79">
        <f t="shared" si="11"/>
        <v>-90</v>
      </c>
      <c r="AB18" s="167">
        <f t="shared" si="13"/>
        <v>57</v>
      </c>
      <c r="AC18" s="168">
        <f t="shared" si="12"/>
        <v>-33</v>
      </c>
    </row>
    <row r="19" spans="2:29" x14ac:dyDescent="0.2">
      <c r="B19" s="22" t="s">
        <v>29</v>
      </c>
      <c r="C19" s="78">
        <f>'💰 Calculadora Estado Financier'!D20</f>
        <v>700</v>
      </c>
      <c r="D19" s="42">
        <v>700</v>
      </c>
      <c r="E19" s="79">
        <f t="shared" si="0"/>
        <v>0</v>
      </c>
      <c r="F19" s="42">
        <v>700</v>
      </c>
      <c r="G19" s="79">
        <f t="shared" si="1"/>
        <v>0</v>
      </c>
      <c r="H19" s="169">
        <v>500</v>
      </c>
      <c r="I19" s="79">
        <f t="shared" si="2"/>
        <v>-200</v>
      </c>
      <c r="J19" s="169">
        <v>0</v>
      </c>
      <c r="K19" s="79">
        <f t="shared" si="3"/>
        <v>-700</v>
      </c>
      <c r="L19" s="169">
        <v>0</v>
      </c>
      <c r="M19" s="79">
        <f t="shared" si="4"/>
        <v>-700</v>
      </c>
      <c r="N19" s="169">
        <v>0</v>
      </c>
      <c r="O19" s="79">
        <f t="shared" si="5"/>
        <v>-700</v>
      </c>
      <c r="P19" s="169">
        <v>0</v>
      </c>
      <c r="Q19" s="79">
        <f t="shared" si="6"/>
        <v>-700</v>
      </c>
      <c r="R19" s="169">
        <v>0</v>
      </c>
      <c r="S19" s="79">
        <f t="shared" si="7"/>
        <v>-700</v>
      </c>
      <c r="T19" s="169">
        <v>0</v>
      </c>
      <c r="U19" s="79">
        <f t="shared" si="8"/>
        <v>-700</v>
      </c>
      <c r="V19" s="169">
        <v>0</v>
      </c>
      <c r="W19" s="79">
        <f t="shared" si="9"/>
        <v>-700</v>
      </c>
      <c r="X19" s="169">
        <v>0</v>
      </c>
      <c r="Y19" s="79">
        <f t="shared" si="10"/>
        <v>-700</v>
      </c>
      <c r="Z19" s="169">
        <v>0</v>
      </c>
      <c r="AA19" s="79">
        <f t="shared" si="11"/>
        <v>-700</v>
      </c>
      <c r="AB19" s="167">
        <f t="shared" si="13"/>
        <v>158.33333333333334</v>
      </c>
      <c r="AC19" s="168">
        <f t="shared" si="12"/>
        <v>-541.66666666666663</v>
      </c>
    </row>
    <row r="20" spans="2:29" x14ac:dyDescent="0.2">
      <c r="B20" s="43" t="s">
        <v>30</v>
      </c>
      <c r="C20" s="44">
        <f>SUM(C12:C19)</f>
        <v>1987</v>
      </c>
      <c r="D20" s="44">
        <f>SUM(D12:D19)</f>
        <v>1987</v>
      </c>
      <c r="E20" s="81">
        <f t="shared" si="0"/>
        <v>0</v>
      </c>
      <c r="F20" s="44">
        <f>SUM(F12:F19)</f>
        <v>1987</v>
      </c>
      <c r="G20" s="81">
        <f t="shared" si="1"/>
        <v>0</v>
      </c>
      <c r="H20" s="81">
        <f>SUM(H12:H19)</f>
        <v>4000</v>
      </c>
      <c r="I20" s="81">
        <f t="shared" si="2"/>
        <v>2013</v>
      </c>
      <c r="J20" s="81">
        <f>SUM(F12:F19)</f>
        <v>1987</v>
      </c>
      <c r="K20" s="81">
        <f t="shared" si="3"/>
        <v>0</v>
      </c>
      <c r="L20" s="81">
        <f>SUM(F12:F19)</f>
        <v>1987</v>
      </c>
      <c r="M20" s="81">
        <f t="shared" si="4"/>
        <v>0</v>
      </c>
      <c r="N20" s="81">
        <f>SUM(F12:F19)</f>
        <v>1987</v>
      </c>
      <c r="O20" s="81">
        <f t="shared" si="5"/>
        <v>0</v>
      </c>
      <c r="P20" s="81">
        <f>SUM(F12:F19)</f>
        <v>1987</v>
      </c>
      <c r="Q20" s="81">
        <f t="shared" si="6"/>
        <v>0</v>
      </c>
      <c r="R20" s="81">
        <f>SUM(F12:F19)</f>
        <v>1987</v>
      </c>
      <c r="S20" s="81">
        <f t="shared" si="7"/>
        <v>0</v>
      </c>
      <c r="T20" s="81">
        <f>SUM(F12:F19)</f>
        <v>1987</v>
      </c>
      <c r="U20" s="81">
        <f t="shared" si="8"/>
        <v>0</v>
      </c>
      <c r="V20" s="81">
        <f>SUM(F12:F19)</f>
        <v>1987</v>
      </c>
      <c r="W20" s="81">
        <f t="shared" si="9"/>
        <v>0</v>
      </c>
      <c r="X20" s="81">
        <f>SUM(F12:F19)</f>
        <v>1987</v>
      </c>
      <c r="Y20" s="81">
        <f t="shared" si="10"/>
        <v>0</v>
      </c>
      <c r="Z20" s="81">
        <f>SUM(F12:F19)</f>
        <v>1987</v>
      </c>
      <c r="AA20" s="81">
        <f t="shared" si="11"/>
        <v>0</v>
      </c>
      <c r="AB20" s="167">
        <f t="shared" si="13"/>
        <v>2154.75</v>
      </c>
      <c r="AC20" s="168">
        <f t="shared" si="12"/>
        <v>167.75</v>
      </c>
    </row>
    <row r="21" spans="2:29" ht="15.75" customHeight="1" x14ac:dyDescent="0.2"/>
    <row r="22" spans="2:29" ht="15.75" customHeight="1" x14ac:dyDescent="0.2">
      <c r="B22" s="142" t="s">
        <v>31</v>
      </c>
    </row>
    <row r="23" spans="2:29" ht="15.75" customHeight="1" x14ac:dyDescent="0.2">
      <c r="B23" s="22" t="s">
        <v>32</v>
      </c>
      <c r="C23" s="78">
        <f>'💰 Calculadora Estado Financier'!D24</f>
        <v>240</v>
      </c>
      <c r="D23" s="42">
        <v>230</v>
      </c>
      <c r="E23" s="79">
        <f t="shared" ref="E23:E28" si="14">D23-C23</f>
        <v>-10</v>
      </c>
      <c r="F23" s="42">
        <v>230</v>
      </c>
      <c r="G23" s="79">
        <f t="shared" ref="G23:G28" si="15">F23-C23</f>
        <v>-10</v>
      </c>
      <c r="H23" s="169">
        <v>40</v>
      </c>
      <c r="I23" s="79">
        <f t="shared" ref="I23:I28" si="16">H23-C23</f>
        <v>-200</v>
      </c>
      <c r="J23" s="169">
        <v>0</v>
      </c>
      <c r="K23" s="79">
        <f t="shared" ref="K23:K28" si="17">J23-C23</f>
        <v>-240</v>
      </c>
      <c r="L23" s="169">
        <v>0</v>
      </c>
      <c r="M23" s="79">
        <f t="shared" ref="M23:M28" si="18">L23-C23</f>
        <v>-240</v>
      </c>
      <c r="N23" s="169">
        <v>0</v>
      </c>
      <c r="O23" s="79">
        <f t="shared" ref="O23:O28" si="19">N23-C23</f>
        <v>-240</v>
      </c>
      <c r="P23" s="169">
        <v>0</v>
      </c>
      <c r="Q23" s="79">
        <f t="shared" ref="Q23:Q28" si="20">P23-C23</f>
        <v>-240</v>
      </c>
      <c r="R23" s="169">
        <v>0</v>
      </c>
      <c r="S23" s="79">
        <f t="shared" ref="S23:S28" si="21">R23-C23</f>
        <v>-240</v>
      </c>
      <c r="T23" s="169">
        <v>0</v>
      </c>
      <c r="U23" s="79">
        <f t="shared" ref="U23:U28" si="22">T23-C23</f>
        <v>-240</v>
      </c>
      <c r="V23" s="169">
        <v>0</v>
      </c>
      <c r="W23" s="79">
        <f t="shared" ref="W23:W28" si="23">V23-C23</f>
        <v>-240</v>
      </c>
      <c r="X23" s="169">
        <v>0</v>
      </c>
      <c r="Y23" s="79">
        <f t="shared" ref="Y23:Y28" si="24">X23-C23</f>
        <v>-240</v>
      </c>
      <c r="Z23" s="169">
        <v>0</v>
      </c>
      <c r="AA23" s="79">
        <f t="shared" ref="AA23:AA28" si="25">Z23-C23</f>
        <v>-240</v>
      </c>
      <c r="AB23" s="167">
        <f>AVERAGE(D23,F23,H23,J23,L23,N23,P23,R23,T23,V23,X23,Z23)</f>
        <v>41.666666666666664</v>
      </c>
      <c r="AC23" s="168">
        <f t="shared" ref="AC23:AC28" si="26">AB23-C23</f>
        <v>-198.33333333333334</v>
      </c>
    </row>
    <row r="24" spans="2:29" ht="15.75" customHeight="1" x14ac:dyDescent="0.2">
      <c r="B24" s="22" t="s">
        <v>33</v>
      </c>
      <c r="C24" s="78">
        <f>'💰 Calculadora Estado Financier'!D25</f>
        <v>25</v>
      </c>
      <c r="D24" s="42">
        <v>25</v>
      </c>
      <c r="E24" s="79">
        <f t="shared" si="14"/>
        <v>0</v>
      </c>
      <c r="F24" s="42">
        <v>25</v>
      </c>
      <c r="G24" s="79">
        <f t="shared" si="15"/>
        <v>0</v>
      </c>
      <c r="H24" s="169">
        <v>40</v>
      </c>
      <c r="I24" s="79">
        <f t="shared" si="16"/>
        <v>15</v>
      </c>
      <c r="J24" s="169">
        <v>0</v>
      </c>
      <c r="K24" s="79">
        <f t="shared" si="17"/>
        <v>-25</v>
      </c>
      <c r="L24" s="169">
        <v>0</v>
      </c>
      <c r="M24" s="79">
        <f t="shared" si="18"/>
        <v>-25</v>
      </c>
      <c r="N24" s="169">
        <v>0</v>
      </c>
      <c r="O24" s="79">
        <f t="shared" si="19"/>
        <v>-25</v>
      </c>
      <c r="P24" s="169">
        <v>0</v>
      </c>
      <c r="Q24" s="79">
        <f t="shared" si="20"/>
        <v>-25</v>
      </c>
      <c r="R24" s="169">
        <v>0</v>
      </c>
      <c r="S24" s="79">
        <f t="shared" si="21"/>
        <v>-25</v>
      </c>
      <c r="T24" s="169">
        <v>0</v>
      </c>
      <c r="U24" s="79">
        <f t="shared" si="22"/>
        <v>-25</v>
      </c>
      <c r="V24" s="169">
        <v>0</v>
      </c>
      <c r="W24" s="79">
        <f t="shared" si="23"/>
        <v>-25</v>
      </c>
      <c r="X24" s="169">
        <v>0</v>
      </c>
      <c r="Y24" s="79">
        <f t="shared" si="24"/>
        <v>-25</v>
      </c>
      <c r="Z24" s="169">
        <v>0</v>
      </c>
      <c r="AA24" s="79">
        <f t="shared" si="25"/>
        <v>-25</v>
      </c>
      <c r="AB24" s="167">
        <f t="shared" ref="AB24:AB28" si="27">AVERAGE(D24,F24,H24,J24,L24,N24,P24,R24,T24,V24,X24,Z24)</f>
        <v>7.5</v>
      </c>
      <c r="AC24" s="168">
        <f t="shared" si="26"/>
        <v>-17.5</v>
      </c>
    </row>
    <row r="25" spans="2:29" ht="15.75" customHeight="1" x14ac:dyDescent="0.2">
      <c r="B25" s="22" t="s">
        <v>34</v>
      </c>
      <c r="C25" s="78">
        <f>'💰 Calculadora Estado Financier'!D26</f>
        <v>120</v>
      </c>
      <c r="D25" s="42">
        <v>120</v>
      </c>
      <c r="E25" s="79">
        <f t="shared" si="14"/>
        <v>0</v>
      </c>
      <c r="F25" s="42">
        <v>120</v>
      </c>
      <c r="G25" s="79">
        <f t="shared" si="15"/>
        <v>0</v>
      </c>
      <c r="H25" s="169">
        <v>40</v>
      </c>
      <c r="I25" s="79">
        <f t="shared" si="16"/>
        <v>-80</v>
      </c>
      <c r="J25" s="169">
        <v>0</v>
      </c>
      <c r="K25" s="79">
        <f t="shared" si="17"/>
        <v>-120</v>
      </c>
      <c r="L25" s="169">
        <v>0</v>
      </c>
      <c r="M25" s="79">
        <f t="shared" si="18"/>
        <v>-120</v>
      </c>
      <c r="N25" s="169">
        <v>0</v>
      </c>
      <c r="O25" s="79">
        <f t="shared" si="19"/>
        <v>-120</v>
      </c>
      <c r="P25" s="169">
        <v>0</v>
      </c>
      <c r="Q25" s="79">
        <f t="shared" si="20"/>
        <v>-120</v>
      </c>
      <c r="R25" s="169">
        <v>0</v>
      </c>
      <c r="S25" s="79">
        <f t="shared" si="21"/>
        <v>-120</v>
      </c>
      <c r="T25" s="169">
        <v>0</v>
      </c>
      <c r="U25" s="79">
        <f t="shared" si="22"/>
        <v>-120</v>
      </c>
      <c r="V25" s="169">
        <v>0</v>
      </c>
      <c r="W25" s="79">
        <f t="shared" si="23"/>
        <v>-120</v>
      </c>
      <c r="X25" s="169">
        <v>0</v>
      </c>
      <c r="Y25" s="79">
        <f t="shared" si="24"/>
        <v>-120</v>
      </c>
      <c r="Z25" s="169">
        <v>0</v>
      </c>
      <c r="AA25" s="79">
        <f t="shared" si="25"/>
        <v>-120</v>
      </c>
      <c r="AB25" s="167">
        <f t="shared" si="27"/>
        <v>23.333333333333332</v>
      </c>
      <c r="AC25" s="168">
        <f t="shared" si="26"/>
        <v>-96.666666666666671</v>
      </c>
    </row>
    <row r="26" spans="2:29" ht="15.75" customHeight="1" x14ac:dyDescent="0.2">
      <c r="B26" s="22" t="s">
        <v>35</v>
      </c>
      <c r="C26" s="78">
        <f>'💰 Calculadora Estado Financier'!D27</f>
        <v>200</v>
      </c>
      <c r="D26" s="42">
        <v>250</v>
      </c>
      <c r="E26" s="79">
        <f t="shared" si="14"/>
        <v>50</v>
      </c>
      <c r="F26" s="42">
        <v>250</v>
      </c>
      <c r="G26" s="79">
        <f t="shared" si="15"/>
        <v>50</v>
      </c>
      <c r="H26" s="169">
        <v>40</v>
      </c>
      <c r="I26" s="79">
        <f t="shared" si="16"/>
        <v>-160</v>
      </c>
      <c r="J26" s="169">
        <v>0</v>
      </c>
      <c r="K26" s="79">
        <f t="shared" si="17"/>
        <v>-200</v>
      </c>
      <c r="L26" s="169">
        <v>0</v>
      </c>
      <c r="M26" s="79">
        <f t="shared" si="18"/>
        <v>-200</v>
      </c>
      <c r="N26" s="169">
        <v>0</v>
      </c>
      <c r="O26" s="79">
        <f t="shared" si="19"/>
        <v>-200</v>
      </c>
      <c r="P26" s="169">
        <v>0</v>
      </c>
      <c r="Q26" s="79">
        <f t="shared" si="20"/>
        <v>-200</v>
      </c>
      <c r="R26" s="169">
        <v>0</v>
      </c>
      <c r="S26" s="79">
        <f t="shared" si="21"/>
        <v>-200</v>
      </c>
      <c r="T26" s="169">
        <v>0</v>
      </c>
      <c r="U26" s="79">
        <f t="shared" si="22"/>
        <v>-200</v>
      </c>
      <c r="V26" s="169">
        <v>0</v>
      </c>
      <c r="W26" s="79">
        <f t="shared" si="23"/>
        <v>-200</v>
      </c>
      <c r="X26" s="169">
        <v>0</v>
      </c>
      <c r="Y26" s="79">
        <f t="shared" si="24"/>
        <v>-200</v>
      </c>
      <c r="Z26" s="169">
        <v>0</v>
      </c>
      <c r="AA26" s="79">
        <f t="shared" si="25"/>
        <v>-200</v>
      </c>
      <c r="AB26" s="167">
        <f t="shared" si="27"/>
        <v>45</v>
      </c>
      <c r="AC26" s="168">
        <f t="shared" si="26"/>
        <v>-155</v>
      </c>
    </row>
    <row r="27" spans="2:29" ht="15.75" customHeight="1" x14ac:dyDescent="0.2">
      <c r="B27" s="22" t="s">
        <v>36</v>
      </c>
      <c r="C27" s="78">
        <f>'💰 Calculadora Estado Financier'!D28</f>
        <v>50</v>
      </c>
      <c r="D27" s="42">
        <v>55</v>
      </c>
      <c r="E27" s="79">
        <f t="shared" si="14"/>
        <v>5</v>
      </c>
      <c r="F27" s="42">
        <v>55</v>
      </c>
      <c r="G27" s="79">
        <f t="shared" si="15"/>
        <v>5</v>
      </c>
      <c r="H27" s="169">
        <v>0</v>
      </c>
      <c r="I27" s="79">
        <f t="shared" si="16"/>
        <v>-50</v>
      </c>
      <c r="J27" s="169">
        <v>0</v>
      </c>
      <c r="K27" s="79">
        <f t="shared" si="17"/>
        <v>-50</v>
      </c>
      <c r="L27" s="169">
        <v>0</v>
      </c>
      <c r="M27" s="79">
        <f t="shared" si="18"/>
        <v>-50</v>
      </c>
      <c r="N27" s="169">
        <v>0</v>
      </c>
      <c r="O27" s="79">
        <f t="shared" si="19"/>
        <v>-50</v>
      </c>
      <c r="P27" s="169">
        <v>0</v>
      </c>
      <c r="Q27" s="79">
        <f t="shared" si="20"/>
        <v>-50</v>
      </c>
      <c r="R27" s="169">
        <v>0</v>
      </c>
      <c r="S27" s="79">
        <f t="shared" si="21"/>
        <v>-50</v>
      </c>
      <c r="T27" s="169">
        <v>0</v>
      </c>
      <c r="U27" s="79">
        <f t="shared" si="22"/>
        <v>-50</v>
      </c>
      <c r="V27" s="169">
        <v>0</v>
      </c>
      <c r="W27" s="79">
        <f t="shared" si="23"/>
        <v>-50</v>
      </c>
      <c r="X27" s="169">
        <v>0</v>
      </c>
      <c r="Y27" s="79">
        <f t="shared" si="24"/>
        <v>-50</v>
      </c>
      <c r="Z27" s="169">
        <v>0</v>
      </c>
      <c r="AA27" s="79">
        <f t="shared" si="25"/>
        <v>-50</v>
      </c>
      <c r="AB27" s="167">
        <f t="shared" si="27"/>
        <v>9.1666666666666661</v>
      </c>
      <c r="AC27" s="168">
        <f t="shared" si="26"/>
        <v>-40.833333333333336</v>
      </c>
    </row>
    <row r="28" spans="2:29" ht="15.75" customHeight="1" x14ac:dyDescent="0.2">
      <c r="B28" s="43" t="s">
        <v>37</v>
      </c>
      <c r="C28" s="44">
        <f>SUM(C23:C27)</f>
        <v>635</v>
      </c>
      <c r="D28" s="44">
        <f>SUM(D23:D27)</f>
        <v>680</v>
      </c>
      <c r="E28" s="81">
        <f t="shared" si="14"/>
        <v>45</v>
      </c>
      <c r="F28" s="44">
        <f>SUM(F23:F27)</f>
        <v>680</v>
      </c>
      <c r="G28" s="79">
        <f t="shared" si="15"/>
        <v>45</v>
      </c>
      <c r="H28" s="81">
        <f>SUM(H23:H27)</f>
        <v>160</v>
      </c>
      <c r="I28" s="79">
        <f t="shared" si="16"/>
        <v>-475</v>
      </c>
      <c r="J28" s="81">
        <f>SUM(F23:F27)</f>
        <v>680</v>
      </c>
      <c r="K28" s="79">
        <f t="shared" si="17"/>
        <v>45</v>
      </c>
      <c r="L28" s="81">
        <f>SUM(F23:F27)</f>
        <v>680</v>
      </c>
      <c r="M28" s="79">
        <f t="shared" si="18"/>
        <v>45</v>
      </c>
      <c r="N28" s="81">
        <f>SUM(F23:F27)</f>
        <v>680</v>
      </c>
      <c r="O28" s="79">
        <f t="shared" si="19"/>
        <v>45</v>
      </c>
      <c r="P28" s="81">
        <f>SUM(F23:F27)</f>
        <v>680</v>
      </c>
      <c r="Q28" s="79">
        <f t="shared" si="20"/>
        <v>45</v>
      </c>
      <c r="R28" s="81">
        <f>SUM(F23:F27)</f>
        <v>680</v>
      </c>
      <c r="S28" s="79">
        <f t="shared" si="21"/>
        <v>45</v>
      </c>
      <c r="T28" s="81">
        <f>SUM(F23:F27)</f>
        <v>680</v>
      </c>
      <c r="U28" s="79">
        <f t="shared" si="22"/>
        <v>45</v>
      </c>
      <c r="V28" s="81">
        <f>SUM(F23:F27)</f>
        <v>680</v>
      </c>
      <c r="W28" s="79">
        <f t="shared" si="23"/>
        <v>45</v>
      </c>
      <c r="X28" s="81">
        <f>SUM(F23:F27)</f>
        <v>680</v>
      </c>
      <c r="Y28" s="79">
        <f t="shared" si="24"/>
        <v>45</v>
      </c>
      <c r="Z28" s="81">
        <f>SUM(F23:F27)</f>
        <v>680</v>
      </c>
      <c r="AA28" s="79">
        <f t="shared" si="25"/>
        <v>45</v>
      </c>
      <c r="AB28" s="167">
        <f t="shared" si="27"/>
        <v>636.66666666666663</v>
      </c>
      <c r="AC28" s="168">
        <f t="shared" si="26"/>
        <v>1.6666666666666288</v>
      </c>
    </row>
    <row r="29" spans="2:29" ht="15.75" customHeight="1" x14ac:dyDescent="0.2"/>
    <row r="30" spans="2:29" ht="15.75" customHeight="1" x14ac:dyDescent="0.2">
      <c r="B30" s="143" t="s">
        <v>38</v>
      </c>
    </row>
    <row r="31" spans="2:29" ht="15.75" customHeight="1" x14ac:dyDescent="0.2">
      <c r="B31" s="22" t="s">
        <v>39</v>
      </c>
      <c r="C31" s="78">
        <f>'💰 Calculadora Estado Financier'!D33</f>
        <v>400</v>
      </c>
      <c r="D31" s="42">
        <v>420</v>
      </c>
      <c r="E31" s="79">
        <f t="shared" ref="E31:E37" si="28">D31-C31</f>
        <v>20</v>
      </c>
      <c r="F31" s="42">
        <v>420</v>
      </c>
      <c r="G31" s="79">
        <f t="shared" ref="G31:G37" si="29">F31-C31</f>
        <v>20</v>
      </c>
      <c r="H31" s="169">
        <v>100</v>
      </c>
      <c r="I31" s="79">
        <f t="shared" ref="I31:I37" si="30">H31-C31</f>
        <v>-300</v>
      </c>
      <c r="J31" s="169">
        <v>0</v>
      </c>
      <c r="K31" s="79">
        <f t="shared" ref="K31:K37" si="31">J31-C31</f>
        <v>-400</v>
      </c>
      <c r="L31" s="169">
        <v>0</v>
      </c>
      <c r="M31" s="79">
        <f t="shared" ref="M31:M37" si="32">L31-C31</f>
        <v>-400</v>
      </c>
      <c r="N31" s="169">
        <v>0</v>
      </c>
      <c r="O31" s="79">
        <f t="shared" ref="O31:O37" si="33">N31-C31</f>
        <v>-400</v>
      </c>
      <c r="P31" s="169">
        <v>0</v>
      </c>
      <c r="Q31" s="79">
        <f t="shared" ref="Q31:Q37" si="34">P31-C31</f>
        <v>-400</v>
      </c>
      <c r="R31" s="169">
        <v>0</v>
      </c>
      <c r="S31" s="79">
        <f t="shared" ref="S31:S37" si="35">R31-C31</f>
        <v>-400</v>
      </c>
      <c r="T31" s="169">
        <v>0</v>
      </c>
      <c r="U31" s="79">
        <f t="shared" ref="U31:U37" si="36">T31-C31</f>
        <v>-400</v>
      </c>
      <c r="V31" s="169">
        <v>0</v>
      </c>
      <c r="W31" s="79">
        <f t="shared" ref="W31:W37" si="37">V31-C31</f>
        <v>-400</v>
      </c>
      <c r="X31" s="169">
        <v>0</v>
      </c>
      <c r="Y31" s="79">
        <f t="shared" ref="Y31:Y37" si="38">X31-C31</f>
        <v>-400</v>
      </c>
      <c r="Z31" s="169">
        <v>0</v>
      </c>
      <c r="AA31" s="79">
        <f t="shared" ref="AA31:AA37" si="39">Z31-C31</f>
        <v>-400</v>
      </c>
      <c r="AB31" s="167">
        <f>AVERAGE(D31,F31,H31,J31,L31,N31,P31,R31,T31,V31,X31,Z31)</f>
        <v>78.333333333333329</v>
      </c>
      <c r="AC31" s="168">
        <f t="shared" ref="AC31:AC37" si="40">AB31-C31</f>
        <v>-321.66666666666669</v>
      </c>
    </row>
    <row r="32" spans="2:29" ht="15.75" customHeight="1" x14ac:dyDescent="0.2">
      <c r="B32" s="22" t="s">
        <v>40</v>
      </c>
      <c r="C32" s="78">
        <f>'💰 Calculadora Estado Financier'!D34</f>
        <v>100</v>
      </c>
      <c r="D32" s="42">
        <v>110</v>
      </c>
      <c r="E32" s="79">
        <f t="shared" si="28"/>
        <v>10</v>
      </c>
      <c r="F32" s="42">
        <v>110</v>
      </c>
      <c r="G32" s="79">
        <f t="shared" si="29"/>
        <v>10</v>
      </c>
      <c r="H32" s="169">
        <v>100</v>
      </c>
      <c r="I32" s="79">
        <f t="shared" si="30"/>
        <v>0</v>
      </c>
      <c r="J32" s="169">
        <v>0</v>
      </c>
      <c r="K32" s="79">
        <f t="shared" si="31"/>
        <v>-100</v>
      </c>
      <c r="L32" s="169">
        <v>0</v>
      </c>
      <c r="M32" s="79">
        <f t="shared" si="32"/>
        <v>-100</v>
      </c>
      <c r="N32" s="169">
        <v>0</v>
      </c>
      <c r="O32" s="79">
        <f t="shared" si="33"/>
        <v>-100</v>
      </c>
      <c r="P32" s="169">
        <v>0</v>
      </c>
      <c r="Q32" s="79">
        <f t="shared" si="34"/>
        <v>-100</v>
      </c>
      <c r="R32" s="169">
        <v>0</v>
      </c>
      <c r="S32" s="79">
        <f t="shared" si="35"/>
        <v>-100</v>
      </c>
      <c r="T32" s="169">
        <v>0</v>
      </c>
      <c r="U32" s="79">
        <f t="shared" si="36"/>
        <v>-100</v>
      </c>
      <c r="V32" s="169">
        <v>0</v>
      </c>
      <c r="W32" s="79">
        <f t="shared" si="37"/>
        <v>-100</v>
      </c>
      <c r="X32" s="169">
        <v>0</v>
      </c>
      <c r="Y32" s="79">
        <f t="shared" si="38"/>
        <v>-100</v>
      </c>
      <c r="Z32" s="169">
        <v>0</v>
      </c>
      <c r="AA32" s="79">
        <f t="shared" si="39"/>
        <v>-100</v>
      </c>
      <c r="AB32" s="167">
        <f t="shared" ref="AB32:AB37" si="41">AVERAGE(D32,F32,H32,J32,L32,N32,P32,R32,T32,V32,X32,Z32)</f>
        <v>26.666666666666668</v>
      </c>
      <c r="AC32" s="168">
        <f t="shared" si="40"/>
        <v>-73.333333333333329</v>
      </c>
    </row>
    <row r="33" spans="2:29" ht="15.75" customHeight="1" x14ac:dyDescent="0.2">
      <c r="B33" s="22" t="s">
        <v>41</v>
      </c>
      <c r="C33" s="78">
        <f>'💰 Calculadora Estado Financier'!D35</f>
        <v>50</v>
      </c>
      <c r="D33" s="42">
        <v>40</v>
      </c>
      <c r="E33" s="79">
        <f t="shared" si="28"/>
        <v>-10</v>
      </c>
      <c r="F33" s="42">
        <v>40</v>
      </c>
      <c r="G33" s="79">
        <f t="shared" si="29"/>
        <v>-10</v>
      </c>
      <c r="H33" s="169">
        <v>100</v>
      </c>
      <c r="I33" s="79">
        <f t="shared" si="30"/>
        <v>50</v>
      </c>
      <c r="J33" s="169">
        <v>0</v>
      </c>
      <c r="K33" s="79">
        <f t="shared" si="31"/>
        <v>-50</v>
      </c>
      <c r="L33" s="169">
        <v>0</v>
      </c>
      <c r="M33" s="79">
        <f t="shared" si="32"/>
        <v>-50</v>
      </c>
      <c r="N33" s="169">
        <v>0</v>
      </c>
      <c r="O33" s="79">
        <f t="shared" si="33"/>
        <v>-50</v>
      </c>
      <c r="P33" s="169">
        <v>0</v>
      </c>
      <c r="Q33" s="79">
        <f t="shared" si="34"/>
        <v>-50</v>
      </c>
      <c r="R33" s="169">
        <v>0</v>
      </c>
      <c r="S33" s="79">
        <f t="shared" si="35"/>
        <v>-50</v>
      </c>
      <c r="T33" s="169">
        <v>0</v>
      </c>
      <c r="U33" s="79">
        <f t="shared" si="36"/>
        <v>-50</v>
      </c>
      <c r="V33" s="169">
        <v>0</v>
      </c>
      <c r="W33" s="79">
        <f t="shared" si="37"/>
        <v>-50</v>
      </c>
      <c r="X33" s="169">
        <v>0</v>
      </c>
      <c r="Y33" s="79">
        <f t="shared" si="38"/>
        <v>-50</v>
      </c>
      <c r="Z33" s="169">
        <v>0</v>
      </c>
      <c r="AA33" s="79">
        <f t="shared" si="39"/>
        <v>-50</v>
      </c>
      <c r="AB33" s="167">
        <f t="shared" si="41"/>
        <v>15</v>
      </c>
      <c r="AC33" s="168">
        <f t="shared" si="40"/>
        <v>-35</v>
      </c>
    </row>
    <row r="34" spans="2:29" ht="15.75" customHeight="1" x14ac:dyDescent="0.2">
      <c r="B34" s="22" t="s">
        <v>42</v>
      </c>
      <c r="C34" s="78">
        <f>'💰 Calculadora Estado Financier'!D36</f>
        <v>150</v>
      </c>
      <c r="D34" s="42">
        <v>100</v>
      </c>
      <c r="E34" s="79">
        <f t="shared" si="28"/>
        <v>-50</v>
      </c>
      <c r="F34" s="42">
        <v>100</v>
      </c>
      <c r="G34" s="79">
        <f t="shared" si="29"/>
        <v>-50</v>
      </c>
      <c r="H34" s="169">
        <v>100</v>
      </c>
      <c r="I34" s="79">
        <f t="shared" si="30"/>
        <v>-50</v>
      </c>
      <c r="J34" s="169">
        <v>0</v>
      </c>
      <c r="K34" s="79">
        <f t="shared" si="31"/>
        <v>-150</v>
      </c>
      <c r="L34" s="169">
        <v>0</v>
      </c>
      <c r="M34" s="79">
        <f t="shared" si="32"/>
        <v>-150</v>
      </c>
      <c r="N34" s="169">
        <v>0</v>
      </c>
      <c r="O34" s="79">
        <f t="shared" si="33"/>
        <v>-150</v>
      </c>
      <c r="P34" s="169">
        <v>0</v>
      </c>
      <c r="Q34" s="79">
        <f t="shared" si="34"/>
        <v>-150</v>
      </c>
      <c r="R34" s="169">
        <v>0</v>
      </c>
      <c r="S34" s="79">
        <f t="shared" si="35"/>
        <v>-150</v>
      </c>
      <c r="T34" s="169">
        <v>0</v>
      </c>
      <c r="U34" s="79">
        <f t="shared" si="36"/>
        <v>-150</v>
      </c>
      <c r="V34" s="169">
        <v>0</v>
      </c>
      <c r="W34" s="79">
        <f t="shared" si="37"/>
        <v>-150</v>
      </c>
      <c r="X34" s="169">
        <v>0</v>
      </c>
      <c r="Y34" s="79">
        <f t="shared" si="38"/>
        <v>-150</v>
      </c>
      <c r="Z34" s="169">
        <v>0</v>
      </c>
      <c r="AA34" s="79">
        <f t="shared" si="39"/>
        <v>-150</v>
      </c>
      <c r="AB34" s="167">
        <f t="shared" si="41"/>
        <v>25</v>
      </c>
      <c r="AC34" s="168">
        <f t="shared" si="40"/>
        <v>-125</v>
      </c>
    </row>
    <row r="35" spans="2:29" ht="15.75" customHeight="1" x14ac:dyDescent="0.2">
      <c r="B35" s="22" t="s">
        <v>43</v>
      </c>
      <c r="C35" s="78">
        <f>'💰 Calculadora Estado Financier'!D37</f>
        <v>50</v>
      </c>
      <c r="D35" s="42">
        <v>55</v>
      </c>
      <c r="E35" s="79">
        <f t="shared" si="28"/>
        <v>5</v>
      </c>
      <c r="F35" s="42">
        <v>55</v>
      </c>
      <c r="G35" s="79">
        <f t="shared" si="29"/>
        <v>5</v>
      </c>
      <c r="H35" s="169">
        <v>100</v>
      </c>
      <c r="I35" s="79">
        <f t="shared" si="30"/>
        <v>50</v>
      </c>
      <c r="J35" s="169">
        <v>0</v>
      </c>
      <c r="K35" s="79">
        <f t="shared" si="31"/>
        <v>-50</v>
      </c>
      <c r="L35" s="169">
        <v>0</v>
      </c>
      <c r="M35" s="79">
        <f t="shared" si="32"/>
        <v>-50</v>
      </c>
      <c r="N35" s="169">
        <v>0</v>
      </c>
      <c r="O35" s="79">
        <f t="shared" si="33"/>
        <v>-50</v>
      </c>
      <c r="P35" s="169">
        <v>0</v>
      </c>
      <c r="Q35" s="79">
        <f t="shared" si="34"/>
        <v>-50</v>
      </c>
      <c r="R35" s="169">
        <v>0</v>
      </c>
      <c r="S35" s="79">
        <f t="shared" si="35"/>
        <v>-50</v>
      </c>
      <c r="T35" s="169">
        <v>0</v>
      </c>
      <c r="U35" s="79">
        <f t="shared" si="36"/>
        <v>-50</v>
      </c>
      <c r="V35" s="169">
        <v>0</v>
      </c>
      <c r="W35" s="79">
        <f t="shared" si="37"/>
        <v>-50</v>
      </c>
      <c r="X35" s="169">
        <v>0</v>
      </c>
      <c r="Y35" s="79">
        <f t="shared" si="38"/>
        <v>-50</v>
      </c>
      <c r="Z35" s="169">
        <v>0</v>
      </c>
      <c r="AA35" s="79">
        <f t="shared" si="39"/>
        <v>-50</v>
      </c>
      <c r="AB35" s="167">
        <f t="shared" si="41"/>
        <v>17.5</v>
      </c>
      <c r="AC35" s="168">
        <f t="shared" si="40"/>
        <v>-32.5</v>
      </c>
    </row>
    <row r="36" spans="2:29" ht="15.75" customHeight="1" x14ac:dyDescent="0.2">
      <c r="B36" s="22" t="s">
        <v>44</v>
      </c>
      <c r="C36" s="78">
        <f>'💰 Calculadora Estado Financier'!D38</f>
        <v>20</v>
      </c>
      <c r="D36" s="42">
        <v>20</v>
      </c>
      <c r="E36" s="79">
        <f t="shared" si="28"/>
        <v>0</v>
      </c>
      <c r="F36" s="42">
        <v>20</v>
      </c>
      <c r="G36" s="79">
        <f t="shared" si="29"/>
        <v>0</v>
      </c>
      <c r="H36" s="169">
        <v>0</v>
      </c>
      <c r="I36" s="79">
        <f t="shared" si="30"/>
        <v>-20</v>
      </c>
      <c r="J36" s="169">
        <v>0</v>
      </c>
      <c r="K36" s="79">
        <f t="shared" si="31"/>
        <v>-20</v>
      </c>
      <c r="L36" s="169">
        <v>0</v>
      </c>
      <c r="M36" s="79">
        <f t="shared" si="32"/>
        <v>-20</v>
      </c>
      <c r="N36" s="169">
        <v>0</v>
      </c>
      <c r="O36" s="79">
        <f t="shared" si="33"/>
        <v>-20</v>
      </c>
      <c r="P36" s="169">
        <v>0</v>
      </c>
      <c r="Q36" s="79">
        <f t="shared" si="34"/>
        <v>-20</v>
      </c>
      <c r="R36" s="169">
        <v>0</v>
      </c>
      <c r="S36" s="79">
        <f t="shared" si="35"/>
        <v>-20</v>
      </c>
      <c r="T36" s="169">
        <v>0</v>
      </c>
      <c r="U36" s="79">
        <f t="shared" si="36"/>
        <v>-20</v>
      </c>
      <c r="V36" s="169">
        <v>0</v>
      </c>
      <c r="W36" s="79">
        <f t="shared" si="37"/>
        <v>-20</v>
      </c>
      <c r="X36" s="169">
        <v>0</v>
      </c>
      <c r="Y36" s="79">
        <f t="shared" si="38"/>
        <v>-20</v>
      </c>
      <c r="Z36" s="169">
        <v>0</v>
      </c>
      <c r="AA36" s="79">
        <f t="shared" si="39"/>
        <v>-20</v>
      </c>
      <c r="AB36" s="167">
        <f t="shared" si="41"/>
        <v>3.3333333333333335</v>
      </c>
      <c r="AC36" s="168">
        <f t="shared" si="40"/>
        <v>-16.666666666666668</v>
      </c>
    </row>
    <row r="37" spans="2:29" ht="15.75" customHeight="1" x14ac:dyDescent="0.2">
      <c r="B37" s="43" t="s">
        <v>45</v>
      </c>
      <c r="C37" s="44">
        <f>SUM(C31:C36)</f>
        <v>770</v>
      </c>
      <c r="D37" s="44">
        <f>SUM(D31:D36)</f>
        <v>745</v>
      </c>
      <c r="E37" s="81">
        <f t="shared" si="28"/>
        <v>-25</v>
      </c>
      <c r="F37" s="44">
        <f>SUM(F31:F36)</f>
        <v>745</v>
      </c>
      <c r="G37" s="81">
        <f t="shared" si="29"/>
        <v>-25</v>
      </c>
      <c r="H37" s="81">
        <f>SUM(H31:H36)</f>
        <v>500</v>
      </c>
      <c r="I37" s="81">
        <f t="shared" si="30"/>
        <v>-270</v>
      </c>
      <c r="J37" s="81">
        <f>SUM(F31:F36)</f>
        <v>745</v>
      </c>
      <c r="K37" s="81">
        <f t="shared" si="31"/>
        <v>-25</v>
      </c>
      <c r="L37" s="81">
        <f>SUM(F31:F36)</f>
        <v>745</v>
      </c>
      <c r="M37" s="81">
        <f t="shared" si="32"/>
        <v>-25</v>
      </c>
      <c r="N37" s="81">
        <f>SUM(F31:F36)</f>
        <v>745</v>
      </c>
      <c r="O37" s="81">
        <f t="shared" si="33"/>
        <v>-25</v>
      </c>
      <c r="P37" s="81">
        <f>SUM(F31:F36)</f>
        <v>745</v>
      </c>
      <c r="Q37" s="81">
        <f t="shared" si="34"/>
        <v>-25</v>
      </c>
      <c r="R37" s="81">
        <f>SUM(F31:F36)</f>
        <v>745</v>
      </c>
      <c r="S37" s="81">
        <f t="shared" si="35"/>
        <v>-25</v>
      </c>
      <c r="T37" s="81">
        <f>SUM(F31:F36)</f>
        <v>745</v>
      </c>
      <c r="U37" s="81">
        <f t="shared" si="36"/>
        <v>-25</v>
      </c>
      <c r="V37" s="81">
        <f>SUM(F31:F36)</f>
        <v>745</v>
      </c>
      <c r="W37" s="81">
        <f t="shared" si="37"/>
        <v>-25</v>
      </c>
      <c r="X37" s="81">
        <f>SUM(F31:F36)</f>
        <v>745</v>
      </c>
      <c r="Y37" s="81">
        <f t="shared" si="38"/>
        <v>-25</v>
      </c>
      <c r="Z37" s="81">
        <f>SUM(F31:F36)</f>
        <v>745</v>
      </c>
      <c r="AA37" s="81">
        <f t="shared" si="39"/>
        <v>-25</v>
      </c>
      <c r="AB37" s="167">
        <f t="shared" si="41"/>
        <v>724.58333333333337</v>
      </c>
      <c r="AC37" s="168">
        <f t="shared" si="40"/>
        <v>-45.416666666666629</v>
      </c>
    </row>
    <row r="38" spans="2:29" ht="15.75" customHeight="1" x14ac:dyDescent="0.2"/>
    <row r="39" spans="2:29" ht="15.75" customHeight="1" x14ac:dyDescent="0.2">
      <c r="B39" s="144" t="s">
        <v>46</v>
      </c>
    </row>
    <row r="40" spans="2:29" ht="15.75" customHeight="1" x14ac:dyDescent="0.2">
      <c r="B40" s="22" t="s">
        <v>47</v>
      </c>
      <c r="C40" s="78">
        <f>'💰 Calculadora Estado Financier'!D42</f>
        <v>300</v>
      </c>
      <c r="D40" s="42">
        <v>300</v>
      </c>
      <c r="E40" s="79">
        <f t="shared" ref="E40:E48" si="42">D40-C40</f>
        <v>0</v>
      </c>
      <c r="F40" s="42">
        <v>300</v>
      </c>
      <c r="G40" s="79">
        <f t="shared" ref="G40:G48" si="43">F40-C40</f>
        <v>0</v>
      </c>
      <c r="H40" s="169">
        <v>300</v>
      </c>
      <c r="I40" s="79">
        <f t="shared" ref="I40:I48" si="44">H40-C40</f>
        <v>0</v>
      </c>
      <c r="J40" s="169">
        <v>0</v>
      </c>
      <c r="K40" s="79">
        <f t="shared" ref="K40:K48" si="45">J40-C40</f>
        <v>-300</v>
      </c>
      <c r="L40" s="169">
        <v>0</v>
      </c>
      <c r="M40" s="79">
        <f t="shared" ref="M40:M48" si="46">L40-C40</f>
        <v>-300</v>
      </c>
      <c r="N40" s="169">
        <v>0</v>
      </c>
      <c r="O40" s="79">
        <f t="shared" ref="O40:O48" si="47">N40-C40</f>
        <v>-300</v>
      </c>
      <c r="P40" s="169">
        <v>0</v>
      </c>
      <c r="Q40" s="79">
        <f t="shared" ref="Q40:Q48" si="48">P40-C40</f>
        <v>-300</v>
      </c>
      <c r="R40" s="169">
        <v>0</v>
      </c>
      <c r="S40" s="79">
        <f t="shared" ref="S40:S48" si="49">R40-C40</f>
        <v>-300</v>
      </c>
      <c r="T40" s="169">
        <v>0</v>
      </c>
      <c r="U40" s="79">
        <f t="shared" ref="U40:U48" si="50">T40-C40</f>
        <v>-300</v>
      </c>
      <c r="V40" s="169">
        <v>0</v>
      </c>
      <c r="W40" s="79">
        <f t="shared" ref="W40:W48" si="51">V40-C40</f>
        <v>-300</v>
      </c>
      <c r="X40" s="169">
        <v>0</v>
      </c>
      <c r="Y40" s="79">
        <f t="shared" ref="Y40:Y48" si="52">X40-C40</f>
        <v>-300</v>
      </c>
      <c r="Z40" s="169">
        <v>0</v>
      </c>
      <c r="AA40" s="79">
        <f t="shared" ref="AA40:AA48" si="53">Z40-C40</f>
        <v>-300</v>
      </c>
      <c r="AB40" s="167">
        <f>AVERAGE(D40,F40,H40,J40,L40,N40,P40,R40,T40,V40,X40,Z40)</f>
        <v>75</v>
      </c>
      <c r="AC40" s="168">
        <f t="shared" ref="AC40:AC48" si="54">AB40-C40</f>
        <v>-225</v>
      </c>
    </row>
    <row r="41" spans="2:29" ht="15.75" customHeight="1" x14ac:dyDescent="0.2">
      <c r="B41" s="22" t="s">
        <v>48</v>
      </c>
      <c r="C41" s="78">
        <f>'💰 Calculadora Estado Financier'!D43</f>
        <v>300</v>
      </c>
      <c r="D41" s="42">
        <v>400</v>
      </c>
      <c r="E41" s="79">
        <f t="shared" si="42"/>
        <v>100</v>
      </c>
      <c r="F41" s="42">
        <v>400</v>
      </c>
      <c r="G41" s="79">
        <f t="shared" si="43"/>
        <v>100</v>
      </c>
      <c r="H41" s="169">
        <v>300</v>
      </c>
      <c r="I41" s="79">
        <f t="shared" si="44"/>
        <v>0</v>
      </c>
      <c r="J41" s="169">
        <v>0</v>
      </c>
      <c r="K41" s="79">
        <f t="shared" si="45"/>
        <v>-300</v>
      </c>
      <c r="L41" s="169">
        <v>0</v>
      </c>
      <c r="M41" s="79">
        <f t="shared" si="46"/>
        <v>-300</v>
      </c>
      <c r="N41" s="169">
        <v>0</v>
      </c>
      <c r="O41" s="79">
        <f t="shared" si="47"/>
        <v>-300</v>
      </c>
      <c r="P41" s="169">
        <v>0</v>
      </c>
      <c r="Q41" s="79">
        <f t="shared" si="48"/>
        <v>-300</v>
      </c>
      <c r="R41" s="169">
        <v>0</v>
      </c>
      <c r="S41" s="79">
        <f t="shared" si="49"/>
        <v>-300</v>
      </c>
      <c r="T41" s="169">
        <v>0</v>
      </c>
      <c r="U41" s="79">
        <f t="shared" si="50"/>
        <v>-300</v>
      </c>
      <c r="V41" s="169">
        <v>0</v>
      </c>
      <c r="W41" s="79">
        <f t="shared" si="51"/>
        <v>-300</v>
      </c>
      <c r="X41" s="169">
        <v>0</v>
      </c>
      <c r="Y41" s="79">
        <f t="shared" si="52"/>
        <v>-300</v>
      </c>
      <c r="Z41" s="169">
        <v>0</v>
      </c>
      <c r="AA41" s="79">
        <f t="shared" si="53"/>
        <v>-300</v>
      </c>
      <c r="AB41" s="167">
        <f t="shared" ref="AB41:AB48" si="55">AVERAGE(D41,F41,H41,J41,L41,N41,P41,R41,T41,V41,X41,Z41)</f>
        <v>91.666666666666671</v>
      </c>
      <c r="AC41" s="168">
        <f t="shared" si="54"/>
        <v>-208.33333333333331</v>
      </c>
    </row>
    <row r="42" spans="2:29" ht="15.75" customHeight="1" x14ac:dyDescent="0.2">
      <c r="B42" s="22" t="s">
        <v>49</v>
      </c>
      <c r="C42" s="78">
        <f>'💰 Calculadora Estado Financier'!D44</f>
        <v>500</v>
      </c>
      <c r="D42" s="42">
        <v>400</v>
      </c>
      <c r="E42" s="79">
        <f t="shared" si="42"/>
        <v>-100</v>
      </c>
      <c r="F42" s="42">
        <v>400</v>
      </c>
      <c r="G42" s="79">
        <f t="shared" si="43"/>
        <v>-100</v>
      </c>
      <c r="H42" s="169">
        <v>300</v>
      </c>
      <c r="I42" s="79">
        <f t="shared" si="44"/>
        <v>-200</v>
      </c>
      <c r="J42" s="169">
        <v>0</v>
      </c>
      <c r="K42" s="79">
        <f t="shared" si="45"/>
        <v>-500</v>
      </c>
      <c r="L42" s="169">
        <v>0</v>
      </c>
      <c r="M42" s="79">
        <f t="shared" si="46"/>
        <v>-500</v>
      </c>
      <c r="N42" s="169">
        <v>0</v>
      </c>
      <c r="O42" s="79">
        <f t="shared" si="47"/>
        <v>-500</v>
      </c>
      <c r="P42" s="169">
        <v>0</v>
      </c>
      <c r="Q42" s="79">
        <f t="shared" si="48"/>
        <v>-500</v>
      </c>
      <c r="R42" s="169">
        <v>0</v>
      </c>
      <c r="S42" s="79">
        <f t="shared" si="49"/>
        <v>-500</v>
      </c>
      <c r="T42" s="169">
        <v>0</v>
      </c>
      <c r="U42" s="79">
        <f t="shared" si="50"/>
        <v>-500</v>
      </c>
      <c r="V42" s="169">
        <v>0</v>
      </c>
      <c r="W42" s="79">
        <f t="shared" si="51"/>
        <v>-500</v>
      </c>
      <c r="X42" s="169">
        <v>0</v>
      </c>
      <c r="Y42" s="79">
        <f t="shared" si="52"/>
        <v>-500</v>
      </c>
      <c r="Z42" s="169">
        <v>0</v>
      </c>
      <c r="AA42" s="79">
        <f t="shared" si="53"/>
        <v>-500</v>
      </c>
      <c r="AB42" s="167">
        <f t="shared" si="55"/>
        <v>91.666666666666671</v>
      </c>
      <c r="AC42" s="168">
        <f t="shared" si="54"/>
        <v>-408.33333333333331</v>
      </c>
    </row>
    <row r="43" spans="2:29" ht="15.75" customHeight="1" x14ac:dyDescent="0.2">
      <c r="B43" s="22" t="s">
        <v>50</v>
      </c>
      <c r="C43" s="78">
        <f>'💰 Calculadora Estado Financier'!D45</f>
        <v>100</v>
      </c>
      <c r="D43" s="42">
        <v>120</v>
      </c>
      <c r="E43" s="79">
        <f t="shared" si="42"/>
        <v>20</v>
      </c>
      <c r="F43" s="42">
        <v>120</v>
      </c>
      <c r="G43" s="79">
        <f t="shared" si="43"/>
        <v>20</v>
      </c>
      <c r="H43" s="169">
        <v>300</v>
      </c>
      <c r="I43" s="79">
        <f t="shared" si="44"/>
        <v>200</v>
      </c>
      <c r="J43" s="169">
        <v>0</v>
      </c>
      <c r="K43" s="79">
        <f t="shared" si="45"/>
        <v>-100</v>
      </c>
      <c r="L43" s="169">
        <v>0</v>
      </c>
      <c r="M43" s="79">
        <f t="shared" si="46"/>
        <v>-100</v>
      </c>
      <c r="N43" s="169">
        <v>0</v>
      </c>
      <c r="O43" s="79">
        <f t="shared" si="47"/>
        <v>-100</v>
      </c>
      <c r="P43" s="169">
        <v>0</v>
      </c>
      <c r="Q43" s="79">
        <f t="shared" si="48"/>
        <v>-100</v>
      </c>
      <c r="R43" s="169">
        <v>0</v>
      </c>
      <c r="S43" s="79">
        <f t="shared" si="49"/>
        <v>-100</v>
      </c>
      <c r="T43" s="169">
        <v>0</v>
      </c>
      <c r="U43" s="79">
        <f t="shared" si="50"/>
        <v>-100</v>
      </c>
      <c r="V43" s="169">
        <v>0</v>
      </c>
      <c r="W43" s="79">
        <f t="shared" si="51"/>
        <v>-100</v>
      </c>
      <c r="X43" s="169">
        <v>0</v>
      </c>
      <c r="Y43" s="79">
        <f t="shared" si="52"/>
        <v>-100</v>
      </c>
      <c r="Z43" s="169">
        <v>0</v>
      </c>
      <c r="AA43" s="79">
        <f t="shared" si="53"/>
        <v>-100</v>
      </c>
      <c r="AB43" s="167">
        <f t="shared" si="55"/>
        <v>45</v>
      </c>
      <c r="AC43" s="168">
        <f t="shared" si="54"/>
        <v>-55</v>
      </c>
    </row>
    <row r="44" spans="2:29" ht="15.75" customHeight="1" x14ac:dyDescent="0.2">
      <c r="B44" s="22" t="s">
        <v>51</v>
      </c>
      <c r="C44" s="78">
        <f>'💰 Calculadora Estado Financier'!D46</f>
        <v>100</v>
      </c>
      <c r="D44" s="42">
        <v>30</v>
      </c>
      <c r="E44" s="79">
        <f t="shared" si="42"/>
        <v>-70</v>
      </c>
      <c r="F44" s="42">
        <v>30</v>
      </c>
      <c r="G44" s="79">
        <f t="shared" si="43"/>
        <v>-70</v>
      </c>
      <c r="H44" s="169">
        <v>300</v>
      </c>
      <c r="I44" s="79">
        <f t="shared" si="44"/>
        <v>200</v>
      </c>
      <c r="J44" s="169">
        <v>0</v>
      </c>
      <c r="K44" s="79">
        <f t="shared" si="45"/>
        <v>-100</v>
      </c>
      <c r="L44" s="169">
        <v>0</v>
      </c>
      <c r="M44" s="79">
        <f t="shared" si="46"/>
        <v>-100</v>
      </c>
      <c r="N44" s="169">
        <v>0</v>
      </c>
      <c r="O44" s="79">
        <f t="shared" si="47"/>
        <v>-100</v>
      </c>
      <c r="P44" s="169">
        <v>0</v>
      </c>
      <c r="Q44" s="79">
        <f t="shared" si="48"/>
        <v>-100</v>
      </c>
      <c r="R44" s="169">
        <v>0</v>
      </c>
      <c r="S44" s="79">
        <f t="shared" si="49"/>
        <v>-100</v>
      </c>
      <c r="T44" s="169">
        <v>0</v>
      </c>
      <c r="U44" s="79">
        <f t="shared" si="50"/>
        <v>-100</v>
      </c>
      <c r="V44" s="169">
        <v>0</v>
      </c>
      <c r="W44" s="79">
        <f t="shared" si="51"/>
        <v>-100</v>
      </c>
      <c r="X44" s="169">
        <v>0</v>
      </c>
      <c r="Y44" s="79">
        <f t="shared" si="52"/>
        <v>-100</v>
      </c>
      <c r="Z44" s="169">
        <v>0</v>
      </c>
      <c r="AA44" s="79">
        <f t="shared" si="53"/>
        <v>-100</v>
      </c>
      <c r="AB44" s="167">
        <f t="shared" si="55"/>
        <v>30</v>
      </c>
      <c r="AC44" s="168">
        <f t="shared" si="54"/>
        <v>-70</v>
      </c>
    </row>
    <row r="45" spans="2:29" ht="15.75" customHeight="1" x14ac:dyDescent="0.2">
      <c r="B45" s="22" t="s">
        <v>52</v>
      </c>
      <c r="C45" s="78">
        <f>'💰 Calculadora Estado Financier'!D47</f>
        <v>50</v>
      </c>
      <c r="D45" s="42">
        <v>30</v>
      </c>
      <c r="E45" s="79">
        <f t="shared" si="42"/>
        <v>-20</v>
      </c>
      <c r="F45" s="42">
        <v>30</v>
      </c>
      <c r="G45" s="79">
        <f t="shared" si="43"/>
        <v>-20</v>
      </c>
      <c r="H45" s="169">
        <v>300</v>
      </c>
      <c r="I45" s="79">
        <f t="shared" si="44"/>
        <v>250</v>
      </c>
      <c r="J45" s="169">
        <v>0</v>
      </c>
      <c r="K45" s="79">
        <f t="shared" si="45"/>
        <v>-50</v>
      </c>
      <c r="L45" s="169">
        <v>0</v>
      </c>
      <c r="M45" s="79">
        <f t="shared" si="46"/>
        <v>-50</v>
      </c>
      <c r="N45" s="169">
        <v>0</v>
      </c>
      <c r="O45" s="79">
        <f t="shared" si="47"/>
        <v>-50</v>
      </c>
      <c r="P45" s="169">
        <v>0</v>
      </c>
      <c r="Q45" s="79">
        <f t="shared" si="48"/>
        <v>-50</v>
      </c>
      <c r="R45" s="169">
        <v>0</v>
      </c>
      <c r="S45" s="79">
        <f t="shared" si="49"/>
        <v>-50</v>
      </c>
      <c r="T45" s="169">
        <v>0</v>
      </c>
      <c r="U45" s="79">
        <f t="shared" si="50"/>
        <v>-50</v>
      </c>
      <c r="V45" s="169">
        <v>0</v>
      </c>
      <c r="W45" s="79">
        <f t="shared" si="51"/>
        <v>-50</v>
      </c>
      <c r="X45" s="169">
        <v>0</v>
      </c>
      <c r="Y45" s="79">
        <f t="shared" si="52"/>
        <v>-50</v>
      </c>
      <c r="Z45" s="169">
        <v>0</v>
      </c>
      <c r="AA45" s="79">
        <f t="shared" si="53"/>
        <v>-50</v>
      </c>
      <c r="AB45" s="167">
        <f t="shared" si="55"/>
        <v>30</v>
      </c>
      <c r="AC45" s="168">
        <f t="shared" si="54"/>
        <v>-20</v>
      </c>
    </row>
    <row r="46" spans="2:29" ht="15.75" customHeight="1" x14ac:dyDescent="0.2">
      <c r="B46" s="22" t="s">
        <v>53</v>
      </c>
      <c r="C46" s="78">
        <f>'💰 Calculadora Estado Financier'!D48</f>
        <v>100</v>
      </c>
      <c r="D46" s="42">
        <v>120</v>
      </c>
      <c r="E46" s="79">
        <f t="shared" si="42"/>
        <v>20</v>
      </c>
      <c r="F46" s="42">
        <v>120</v>
      </c>
      <c r="G46" s="79">
        <f t="shared" si="43"/>
        <v>20</v>
      </c>
      <c r="H46" s="169">
        <v>300</v>
      </c>
      <c r="I46" s="79">
        <f t="shared" si="44"/>
        <v>200</v>
      </c>
      <c r="J46" s="169">
        <v>0</v>
      </c>
      <c r="K46" s="79">
        <f t="shared" si="45"/>
        <v>-100</v>
      </c>
      <c r="L46" s="169">
        <v>0</v>
      </c>
      <c r="M46" s="79">
        <f t="shared" si="46"/>
        <v>-100</v>
      </c>
      <c r="N46" s="169">
        <v>0</v>
      </c>
      <c r="O46" s="79">
        <f t="shared" si="47"/>
        <v>-100</v>
      </c>
      <c r="P46" s="169">
        <v>0</v>
      </c>
      <c r="Q46" s="79">
        <f t="shared" si="48"/>
        <v>-100</v>
      </c>
      <c r="R46" s="169">
        <v>0</v>
      </c>
      <c r="S46" s="79">
        <f t="shared" si="49"/>
        <v>-100</v>
      </c>
      <c r="T46" s="169">
        <v>0</v>
      </c>
      <c r="U46" s="79">
        <f t="shared" si="50"/>
        <v>-100</v>
      </c>
      <c r="V46" s="169">
        <v>0</v>
      </c>
      <c r="W46" s="79">
        <f t="shared" si="51"/>
        <v>-100</v>
      </c>
      <c r="X46" s="169">
        <v>0</v>
      </c>
      <c r="Y46" s="79">
        <f t="shared" si="52"/>
        <v>-100</v>
      </c>
      <c r="Z46" s="169">
        <v>0</v>
      </c>
      <c r="AA46" s="79">
        <f t="shared" si="53"/>
        <v>-100</v>
      </c>
      <c r="AB46" s="167">
        <f t="shared" si="55"/>
        <v>45</v>
      </c>
      <c r="AC46" s="168">
        <f t="shared" si="54"/>
        <v>-55</v>
      </c>
    </row>
    <row r="47" spans="2:29" ht="15.75" customHeight="1" x14ac:dyDescent="0.2">
      <c r="B47" s="22" t="s">
        <v>54</v>
      </c>
      <c r="C47" s="78">
        <f>'💰 Calculadora Estado Financier'!D49</f>
        <v>10</v>
      </c>
      <c r="D47" s="42">
        <v>30</v>
      </c>
      <c r="E47" s="79">
        <f t="shared" si="42"/>
        <v>20</v>
      </c>
      <c r="F47" s="42">
        <v>30</v>
      </c>
      <c r="G47" s="79">
        <f t="shared" si="43"/>
        <v>20</v>
      </c>
      <c r="H47" s="169">
        <v>300</v>
      </c>
      <c r="I47" s="79">
        <f t="shared" si="44"/>
        <v>290</v>
      </c>
      <c r="J47" s="169">
        <v>0</v>
      </c>
      <c r="K47" s="79">
        <f t="shared" si="45"/>
        <v>-10</v>
      </c>
      <c r="L47" s="169">
        <v>0</v>
      </c>
      <c r="M47" s="79">
        <f t="shared" si="46"/>
        <v>-10</v>
      </c>
      <c r="N47" s="169">
        <v>0</v>
      </c>
      <c r="O47" s="79">
        <f t="shared" si="47"/>
        <v>-10</v>
      </c>
      <c r="P47" s="169">
        <v>0</v>
      </c>
      <c r="Q47" s="79">
        <f t="shared" si="48"/>
        <v>-10</v>
      </c>
      <c r="R47" s="169">
        <v>0</v>
      </c>
      <c r="S47" s="79">
        <f t="shared" si="49"/>
        <v>-10</v>
      </c>
      <c r="T47" s="169">
        <v>0</v>
      </c>
      <c r="U47" s="79">
        <f t="shared" si="50"/>
        <v>-10</v>
      </c>
      <c r="V47" s="169">
        <v>0</v>
      </c>
      <c r="W47" s="79">
        <f t="shared" si="51"/>
        <v>-10</v>
      </c>
      <c r="X47" s="169">
        <v>0</v>
      </c>
      <c r="Y47" s="79">
        <f t="shared" si="52"/>
        <v>-10</v>
      </c>
      <c r="Z47" s="169">
        <v>0</v>
      </c>
      <c r="AA47" s="79">
        <f t="shared" si="53"/>
        <v>-10</v>
      </c>
      <c r="AB47" s="167">
        <f t="shared" si="55"/>
        <v>30</v>
      </c>
      <c r="AC47" s="168">
        <f t="shared" si="54"/>
        <v>20</v>
      </c>
    </row>
    <row r="48" spans="2:29" ht="15.75" customHeight="1" x14ac:dyDescent="0.2">
      <c r="B48" s="43" t="s">
        <v>55</v>
      </c>
      <c r="C48" s="44">
        <f>SUM(C40:C47)</f>
        <v>1460</v>
      </c>
      <c r="D48" s="44">
        <f>SUM(D40:D47)</f>
        <v>1430</v>
      </c>
      <c r="E48" s="81">
        <f t="shared" si="42"/>
        <v>-30</v>
      </c>
      <c r="F48" s="44">
        <f>SUM(F40:F47)</f>
        <v>1430</v>
      </c>
      <c r="G48" s="81">
        <f t="shared" si="43"/>
        <v>-30</v>
      </c>
      <c r="H48" s="81">
        <f>SUM(H40:H47)</f>
        <v>2400</v>
      </c>
      <c r="I48" s="81">
        <f t="shared" si="44"/>
        <v>940</v>
      </c>
      <c r="J48" s="81">
        <f>SUM(F40:F47)</f>
        <v>1430</v>
      </c>
      <c r="K48" s="81">
        <f t="shared" si="45"/>
        <v>-30</v>
      </c>
      <c r="L48" s="81">
        <f>SUM(F40:F47)</f>
        <v>1430</v>
      </c>
      <c r="M48" s="81">
        <f t="shared" si="46"/>
        <v>-30</v>
      </c>
      <c r="N48" s="81">
        <f>SUM(F40:F47)</f>
        <v>1430</v>
      </c>
      <c r="O48" s="81">
        <f t="shared" si="47"/>
        <v>-30</v>
      </c>
      <c r="P48" s="81">
        <f>SUM(F40:F47)</f>
        <v>1430</v>
      </c>
      <c r="Q48" s="81">
        <f t="shared" si="48"/>
        <v>-30</v>
      </c>
      <c r="R48" s="81">
        <f>SUM(F40:F47)</f>
        <v>1430</v>
      </c>
      <c r="S48" s="81">
        <f t="shared" si="49"/>
        <v>-30</v>
      </c>
      <c r="T48" s="81">
        <f>SUM(F40:F47)</f>
        <v>1430</v>
      </c>
      <c r="U48" s="81">
        <f t="shared" si="50"/>
        <v>-30</v>
      </c>
      <c r="V48" s="81">
        <f>SUM(F40:F47)</f>
        <v>1430</v>
      </c>
      <c r="W48" s="81">
        <f t="shared" si="51"/>
        <v>-30</v>
      </c>
      <c r="X48" s="81">
        <f>SUM(F40:F47)</f>
        <v>1430</v>
      </c>
      <c r="Y48" s="81">
        <f t="shared" si="52"/>
        <v>-30</v>
      </c>
      <c r="Z48" s="81">
        <f>SUM(F40:F47)</f>
        <v>1430</v>
      </c>
      <c r="AA48" s="81">
        <f t="shared" si="53"/>
        <v>-30</v>
      </c>
      <c r="AB48" s="167">
        <f t="shared" si="55"/>
        <v>1510.8333333333333</v>
      </c>
      <c r="AC48" s="168">
        <f t="shared" si="54"/>
        <v>50.833333333333258</v>
      </c>
    </row>
    <row r="49" spans="2:29" ht="15.75" customHeight="1" x14ac:dyDescent="0.2"/>
    <row r="50" spans="2:29" ht="15.75" customHeight="1" x14ac:dyDescent="0.2">
      <c r="B50" s="45" t="s">
        <v>56</v>
      </c>
      <c r="C50" s="10">
        <f>C20+C28+C37+C48</f>
        <v>4852</v>
      </c>
      <c r="D50" s="10">
        <f>D20+D28+D37+D48</f>
        <v>4842</v>
      </c>
      <c r="E50" s="80">
        <f>D50-C50</f>
        <v>-10</v>
      </c>
      <c r="F50" s="10">
        <f>F20+F28+F37+F48</f>
        <v>4842</v>
      </c>
      <c r="G50" s="80">
        <f>F50-C50</f>
        <v>-10</v>
      </c>
      <c r="H50" s="80">
        <f>H20+H28+H37+H48</f>
        <v>7060</v>
      </c>
      <c r="I50" s="80">
        <f>H50-C50</f>
        <v>2208</v>
      </c>
      <c r="J50" s="80">
        <f>F20+F28+F37+F48</f>
        <v>4842</v>
      </c>
      <c r="K50" s="80">
        <f>J50-C50</f>
        <v>-10</v>
      </c>
      <c r="L50" s="80">
        <f>F20+F28+F37+F48</f>
        <v>4842</v>
      </c>
      <c r="M50" s="80">
        <f>L50-C50</f>
        <v>-10</v>
      </c>
      <c r="N50" s="80">
        <f>F20+F28+F37+F48</f>
        <v>4842</v>
      </c>
      <c r="O50" s="80">
        <f>N50-C50</f>
        <v>-10</v>
      </c>
      <c r="P50" s="80">
        <f>F20+F28+F37+F48</f>
        <v>4842</v>
      </c>
      <c r="Q50" s="80">
        <f>P50-C50</f>
        <v>-10</v>
      </c>
      <c r="R50" s="80">
        <f>F20+F28+F37+F48</f>
        <v>4842</v>
      </c>
      <c r="S50" s="80">
        <f>R50-C50</f>
        <v>-10</v>
      </c>
      <c r="T50" s="80">
        <f>F20+F28+F37+F48</f>
        <v>4842</v>
      </c>
      <c r="U50" s="80">
        <f>T50-C50</f>
        <v>-10</v>
      </c>
      <c r="V50" s="80">
        <f>F20+F28+F37+F48</f>
        <v>4842</v>
      </c>
      <c r="W50" s="80">
        <f>V50-C50</f>
        <v>-10</v>
      </c>
      <c r="X50" s="80">
        <f>F20+F28+F37+F48</f>
        <v>4842</v>
      </c>
      <c r="Y50" s="80">
        <f>X50-C50</f>
        <v>-10</v>
      </c>
      <c r="Z50" s="80">
        <f>F20+F28+F37+F48</f>
        <v>4842</v>
      </c>
      <c r="AA50" s="80">
        <f>Z50-C50</f>
        <v>-10</v>
      </c>
      <c r="AB50" s="167">
        <f>AVERAGE(D50,F50,H50,J50,L50,N50,P50,R50,T50,V50,X50,Z50)</f>
        <v>5026.833333333333</v>
      </c>
      <c r="AC50" s="168">
        <f>AB50-C50</f>
        <v>174.83333333333303</v>
      </c>
    </row>
    <row r="51" spans="2:29" ht="15.75" customHeight="1" x14ac:dyDescent="0.2"/>
    <row r="52" spans="2:29" ht="15.75" customHeight="1" x14ac:dyDescent="0.2">
      <c r="B52" s="145" t="s">
        <v>57</v>
      </c>
      <c r="C52" s="146">
        <f>C9-C50</f>
        <v>3148</v>
      </c>
      <c r="D52" s="146">
        <f>D9-D50</f>
        <v>858</v>
      </c>
      <c r="E52" s="83">
        <f>D52-C52</f>
        <v>-2290</v>
      </c>
      <c r="F52" s="146">
        <f>F9-F50</f>
        <v>858</v>
      </c>
      <c r="G52" s="83">
        <f>F52-C52</f>
        <v>-2290</v>
      </c>
      <c r="H52" s="170">
        <f>H9-H50</f>
        <v>-7060</v>
      </c>
      <c r="I52" s="83">
        <f>H52-C52</f>
        <v>-10208</v>
      </c>
      <c r="J52" s="170">
        <f>F9-F50</f>
        <v>858</v>
      </c>
      <c r="K52" s="83">
        <f>J52-C52</f>
        <v>-2290</v>
      </c>
      <c r="L52" s="170">
        <f>F9-F50</f>
        <v>858</v>
      </c>
      <c r="M52" s="83">
        <f>L52-C52</f>
        <v>-2290</v>
      </c>
      <c r="N52" s="170">
        <f>F9-F50</f>
        <v>858</v>
      </c>
      <c r="O52" s="83">
        <f>N52-C52</f>
        <v>-2290</v>
      </c>
      <c r="P52" s="170">
        <f>F9-F50</f>
        <v>858</v>
      </c>
      <c r="Q52" s="83">
        <f>P52-C52</f>
        <v>-2290</v>
      </c>
      <c r="R52" s="170">
        <f>F9-F50</f>
        <v>858</v>
      </c>
      <c r="S52" s="83">
        <f>R52-C52</f>
        <v>-2290</v>
      </c>
      <c r="T52" s="170">
        <f>F9-F50</f>
        <v>858</v>
      </c>
      <c r="U52" s="83">
        <f>T52-C52</f>
        <v>-2290</v>
      </c>
      <c r="V52" s="170">
        <f>F9-F50</f>
        <v>858</v>
      </c>
      <c r="W52" s="83">
        <f>V52-C52</f>
        <v>-2290</v>
      </c>
      <c r="X52" s="170">
        <f>F9-F50</f>
        <v>858</v>
      </c>
      <c r="Y52" s="83">
        <f>X52-C52</f>
        <v>-2290</v>
      </c>
      <c r="Z52" s="170">
        <f>F9-F50</f>
        <v>858</v>
      </c>
      <c r="AA52" s="83">
        <f>Z52-C52</f>
        <v>-2290</v>
      </c>
      <c r="AB52" s="167">
        <f>AVERAGE(D52,F52,H52,J52,L52,N52,P52,R52,T52,V52,X52,Z52)</f>
        <v>198.16666666666666</v>
      </c>
      <c r="AC52" s="168">
        <f>AB52-C52</f>
        <v>-2949.8333333333335</v>
      </c>
    </row>
    <row r="53" spans="2:29" ht="15.75" customHeight="1" x14ac:dyDescent="0.2"/>
    <row r="54" spans="2:29" ht="15.75" customHeight="1" x14ac:dyDescent="0.2"/>
    <row r="55" spans="2:29" ht="15.75" customHeight="1" x14ac:dyDescent="0.2"/>
    <row r="56" spans="2:29" ht="15.75" customHeight="1" x14ac:dyDescent="0.2"/>
    <row r="57" spans="2:29" ht="15.75" customHeight="1" x14ac:dyDescent="0.2"/>
    <row r="58" spans="2:29" ht="15.75" customHeight="1" x14ac:dyDescent="0.2"/>
    <row r="59" spans="2:29" ht="15.75" customHeight="1" x14ac:dyDescent="0.2"/>
    <row r="60" spans="2:29" ht="15.75" customHeight="1" x14ac:dyDescent="0.2"/>
    <row r="61" spans="2:29" ht="15.75" customHeight="1" x14ac:dyDescent="0.2"/>
    <row r="62" spans="2:29" ht="15.75" customHeight="1" x14ac:dyDescent="0.2"/>
    <row r="63" spans="2:29" ht="15.75" customHeight="1" x14ac:dyDescent="0.2"/>
    <row r="64" spans="2:29" ht="15.75" customHeight="1" x14ac:dyDescent="0.2"/>
    <row r="65" s="3" customFormat="1" ht="15.75" customHeight="1" x14ac:dyDescent="0.2"/>
    <row r="66" s="3" customFormat="1" ht="15.75" customHeight="1" x14ac:dyDescent="0.2"/>
    <row r="67" s="3" customFormat="1" ht="15.75" customHeight="1" x14ac:dyDescent="0.2"/>
    <row r="68" s="3" customFormat="1" ht="15.75" customHeight="1" x14ac:dyDescent="0.2"/>
    <row r="69" s="3" customFormat="1" ht="15.75" customHeight="1" x14ac:dyDescent="0.2"/>
    <row r="70" s="3" customFormat="1" ht="15.75" customHeight="1" x14ac:dyDescent="0.2"/>
    <row r="71" s="3" customFormat="1" ht="15.75" customHeight="1" x14ac:dyDescent="0.2"/>
    <row r="72" s="3" customFormat="1" ht="15.75" customHeight="1" x14ac:dyDescent="0.2"/>
    <row r="73" s="3" customFormat="1" ht="15.75" customHeight="1" x14ac:dyDescent="0.2"/>
    <row r="74" s="3" customFormat="1" ht="15.75" customHeight="1" x14ac:dyDescent="0.2"/>
    <row r="75" s="3" customFormat="1" ht="15.75" customHeight="1" x14ac:dyDescent="0.2"/>
    <row r="76" s="3" customFormat="1" ht="15.75" customHeight="1" x14ac:dyDescent="0.2"/>
    <row r="77" s="3" customFormat="1" ht="15.75" customHeight="1" x14ac:dyDescent="0.2"/>
    <row r="78" s="3" customFormat="1" ht="15.75" customHeight="1" x14ac:dyDescent="0.2"/>
    <row r="79" s="3" customFormat="1" ht="15.75" customHeight="1" x14ac:dyDescent="0.2"/>
    <row r="80" s="3" customFormat="1" ht="15.75" customHeight="1" x14ac:dyDescent="0.2"/>
    <row r="81" s="3" customFormat="1" ht="15.75" customHeight="1" x14ac:dyDescent="0.2"/>
    <row r="82" s="3" customFormat="1" ht="15.75" customHeight="1" x14ac:dyDescent="0.2"/>
    <row r="83" s="3" customFormat="1" ht="15.75" customHeight="1" x14ac:dyDescent="0.2"/>
    <row r="84" s="3" customFormat="1" ht="15.75" customHeight="1" x14ac:dyDescent="0.2"/>
    <row r="85" s="3" customFormat="1" ht="15.75" customHeight="1" x14ac:dyDescent="0.2"/>
    <row r="86" s="3" customFormat="1" ht="15.75" customHeight="1" x14ac:dyDescent="0.2"/>
    <row r="87" s="3" customFormat="1" ht="15.75" customHeight="1" x14ac:dyDescent="0.2"/>
    <row r="88" s="3" customFormat="1" ht="15.75" customHeight="1" x14ac:dyDescent="0.2"/>
    <row r="89" s="3" customFormat="1" ht="15.75" customHeight="1" x14ac:dyDescent="0.2"/>
    <row r="90" s="3" customFormat="1" ht="15.75" customHeight="1" x14ac:dyDescent="0.2"/>
    <row r="91" s="3" customFormat="1" ht="15.75" customHeight="1" x14ac:dyDescent="0.2"/>
    <row r="92" s="3" customFormat="1" ht="15.75" customHeight="1" x14ac:dyDescent="0.2"/>
    <row r="93" s="3" customFormat="1" ht="15.75" customHeight="1" x14ac:dyDescent="0.2"/>
    <row r="94" s="3" customFormat="1" ht="15.75" customHeight="1" x14ac:dyDescent="0.2"/>
    <row r="95" s="3" customFormat="1" ht="15.75" customHeight="1" x14ac:dyDescent="0.2"/>
    <row r="96" s="3" customFormat="1" ht="15.75" customHeight="1" x14ac:dyDescent="0.2"/>
    <row r="97" s="3" customFormat="1" ht="15.75" customHeight="1" x14ac:dyDescent="0.2"/>
    <row r="98" s="3" customFormat="1" ht="15.75" customHeight="1" x14ac:dyDescent="0.2"/>
    <row r="99" s="3" customFormat="1" ht="15.75" customHeight="1" x14ac:dyDescent="0.2"/>
    <row r="100" s="3" customFormat="1" ht="15.75" customHeight="1" x14ac:dyDescent="0.2"/>
    <row r="101" s="3" customFormat="1" ht="15.75" customHeight="1" x14ac:dyDescent="0.2"/>
    <row r="102" s="3" customFormat="1" ht="15.75" customHeight="1" x14ac:dyDescent="0.2"/>
    <row r="103" s="3" customFormat="1" ht="15.75" customHeight="1" x14ac:dyDescent="0.2"/>
    <row r="104" s="3" customFormat="1" ht="15.75" customHeight="1" x14ac:dyDescent="0.2"/>
    <row r="105" s="3" customFormat="1" ht="15.75" customHeight="1" x14ac:dyDescent="0.2"/>
    <row r="106" s="3" customFormat="1" ht="15.75" customHeight="1" x14ac:dyDescent="0.2"/>
    <row r="107" s="3" customFormat="1" ht="15.75" customHeight="1" x14ac:dyDescent="0.2"/>
    <row r="108" s="3" customFormat="1" ht="15.75" customHeight="1" x14ac:dyDescent="0.2"/>
    <row r="109" s="3" customFormat="1" ht="15.75" customHeight="1" x14ac:dyDescent="0.2"/>
    <row r="110" s="3" customFormat="1" ht="15.75" customHeight="1" x14ac:dyDescent="0.2"/>
    <row r="111" s="3" customFormat="1" ht="15.75" customHeight="1" x14ac:dyDescent="0.2"/>
    <row r="112" s="3" customFormat="1" ht="15.75" customHeight="1" x14ac:dyDescent="0.2"/>
    <row r="113" s="3" customFormat="1" ht="15.75" customHeight="1" x14ac:dyDescent="0.2"/>
    <row r="114" s="3" customFormat="1" ht="15.75" customHeight="1" x14ac:dyDescent="0.2"/>
    <row r="115" s="3" customFormat="1" ht="15.75" customHeight="1" x14ac:dyDescent="0.2"/>
    <row r="116" s="3" customFormat="1" ht="15.75" customHeight="1" x14ac:dyDescent="0.2"/>
    <row r="117" s="3" customFormat="1" ht="15.75" customHeight="1" x14ac:dyDescent="0.2"/>
    <row r="118" s="3" customFormat="1" ht="15.75" customHeight="1" x14ac:dyDescent="0.2"/>
    <row r="119" s="3" customFormat="1" ht="15.75" customHeight="1" x14ac:dyDescent="0.2"/>
    <row r="120" s="3" customFormat="1" ht="15.75" customHeight="1" x14ac:dyDescent="0.2"/>
    <row r="121" s="3" customFormat="1" ht="15.75" customHeight="1" x14ac:dyDescent="0.2"/>
    <row r="122" s="3" customFormat="1" ht="15.75" customHeight="1" x14ac:dyDescent="0.2"/>
    <row r="123" s="3" customFormat="1" ht="15.75" customHeight="1" x14ac:dyDescent="0.2"/>
    <row r="124" s="3" customFormat="1" ht="15.75" customHeight="1" x14ac:dyDescent="0.2"/>
    <row r="125" s="3" customFormat="1" ht="15.75" customHeight="1" x14ac:dyDescent="0.2"/>
    <row r="126" s="3" customFormat="1" ht="15.75" customHeight="1" x14ac:dyDescent="0.2"/>
    <row r="127" s="3" customFormat="1" ht="15.75" customHeight="1" x14ac:dyDescent="0.2"/>
    <row r="128" s="3" customFormat="1" ht="15.75" customHeight="1" x14ac:dyDescent="0.2"/>
    <row r="129" s="3" customFormat="1" ht="15.75" customHeight="1" x14ac:dyDescent="0.2"/>
    <row r="130" s="3" customFormat="1" ht="15.75" customHeight="1" x14ac:dyDescent="0.2"/>
    <row r="131" s="3" customFormat="1" ht="15.75" customHeight="1" x14ac:dyDescent="0.2"/>
    <row r="132" s="3" customFormat="1" ht="15.75" customHeight="1" x14ac:dyDescent="0.2"/>
    <row r="133" s="3" customFormat="1" ht="15.75" customHeight="1" x14ac:dyDescent="0.2"/>
    <row r="134" s="3" customFormat="1" ht="15.75" customHeight="1" x14ac:dyDescent="0.2"/>
    <row r="135" s="3" customFormat="1" ht="15.75" customHeight="1" x14ac:dyDescent="0.2"/>
    <row r="136" s="3" customFormat="1" ht="15.75" customHeight="1" x14ac:dyDescent="0.2"/>
    <row r="137" s="3" customFormat="1" ht="15.75" customHeight="1" x14ac:dyDescent="0.2"/>
    <row r="138" s="3" customFormat="1" ht="15.75" customHeight="1" x14ac:dyDescent="0.2"/>
    <row r="139" s="3" customFormat="1" ht="15.75" customHeight="1" x14ac:dyDescent="0.2"/>
    <row r="140" s="3" customFormat="1" ht="15.75" customHeight="1" x14ac:dyDescent="0.2"/>
    <row r="141" s="3" customFormat="1" ht="15.75" customHeight="1" x14ac:dyDescent="0.2"/>
    <row r="142" s="3" customFormat="1" ht="15.75" customHeight="1" x14ac:dyDescent="0.2"/>
    <row r="143" s="3" customFormat="1" ht="15.75" customHeight="1" x14ac:dyDescent="0.2"/>
    <row r="144" s="3" customFormat="1" ht="15.75" customHeight="1" x14ac:dyDescent="0.2"/>
    <row r="145" s="3" customFormat="1" ht="15.75" customHeight="1" x14ac:dyDescent="0.2"/>
    <row r="146" s="3" customFormat="1" ht="15.75" customHeight="1" x14ac:dyDescent="0.2"/>
    <row r="147" s="3" customFormat="1" ht="15.75" customHeight="1" x14ac:dyDescent="0.2"/>
    <row r="148" s="3" customFormat="1" ht="15.75" customHeight="1" x14ac:dyDescent="0.2"/>
    <row r="149" s="3" customFormat="1" ht="15.75" customHeight="1" x14ac:dyDescent="0.2"/>
    <row r="150" s="3" customFormat="1" ht="15.75" customHeight="1" x14ac:dyDescent="0.2"/>
    <row r="151" s="3" customFormat="1" ht="15.75" customHeight="1" x14ac:dyDescent="0.2"/>
    <row r="152" s="3" customFormat="1" ht="15.75" customHeight="1" x14ac:dyDescent="0.2"/>
    <row r="153" s="3" customFormat="1" ht="15.75" customHeight="1" x14ac:dyDescent="0.2"/>
    <row r="154" s="3" customFormat="1" ht="15.75" customHeight="1" x14ac:dyDescent="0.2"/>
    <row r="155" s="3" customFormat="1" ht="15.75" customHeight="1" x14ac:dyDescent="0.2"/>
    <row r="156" s="3" customFormat="1" ht="15.75" customHeight="1" x14ac:dyDescent="0.2"/>
    <row r="157" s="3" customFormat="1" ht="15.75" customHeight="1" x14ac:dyDescent="0.2"/>
    <row r="158" s="3" customFormat="1" ht="15.75" customHeight="1" x14ac:dyDescent="0.2"/>
    <row r="159" s="3" customFormat="1" ht="15.75" customHeight="1" x14ac:dyDescent="0.2"/>
    <row r="160" s="3" customFormat="1" ht="15.75" customHeight="1" x14ac:dyDescent="0.2"/>
    <row r="161" s="3" customFormat="1" ht="15.75" customHeight="1" x14ac:dyDescent="0.2"/>
    <row r="162" s="3" customFormat="1" ht="15.75" customHeight="1" x14ac:dyDescent="0.2"/>
    <row r="163" s="3" customFormat="1" ht="15.75" customHeight="1" x14ac:dyDescent="0.2"/>
    <row r="164" s="3" customFormat="1" ht="15.75" customHeight="1" x14ac:dyDescent="0.2"/>
    <row r="165" s="3" customFormat="1" ht="15.75" customHeight="1" x14ac:dyDescent="0.2"/>
    <row r="166" s="3" customFormat="1" ht="15.75" customHeight="1" x14ac:dyDescent="0.2"/>
    <row r="167" s="3" customFormat="1" ht="15.75" customHeight="1" x14ac:dyDescent="0.2"/>
    <row r="168" s="3" customFormat="1" ht="15.75" customHeight="1" x14ac:dyDescent="0.2"/>
    <row r="169" s="3" customFormat="1" ht="15.75" customHeight="1" x14ac:dyDescent="0.2"/>
    <row r="170" s="3" customFormat="1" ht="15.75" customHeight="1" x14ac:dyDescent="0.2"/>
    <row r="171" s="3" customFormat="1" ht="15.75" customHeight="1" x14ac:dyDescent="0.2"/>
    <row r="172" s="3" customFormat="1" ht="15.75" customHeight="1" x14ac:dyDescent="0.2"/>
    <row r="173" s="3" customFormat="1" ht="15.75" customHeight="1" x14ac:dyDescent="0.2"/>
    <row r="174" s="3" customFormat="1" ht="15.75" customHeight="1" x14ac:dyDescent="0.2"/>
    <row r="175" s="3" customFormat="1" ht="15.75" customHeight="1" x14ac:dyDescent="0.2"/>
    <row r="176" s="3" customFormat="1" ht="15.75" customHeight="1" x14ac:dyDescent="0.2"/>
    <row r="177" s="3" customFormat="1" ht="15.75" customHeight="1" x14ac:dyDescent="0.2"/>
    <row r="178" s="3" customFormat="1" ht="15.75" customHeight="1" x14ac:dyDescent="0.2"/>
    <row r="179" s="3" customFormat="1" ht="15.75" customHeight="1" x14ac:dyDescent="0.2"/>
    <row r="180" s="3" customFormat="1" ht="15.75" customHeight="1" x14ac:dyDescent="0.2"/>
    <row r="181" s="3" customFormat="1" ht="15.75" customHeight="1" x14ac:dyDescent="0.2"/>
    <row r="182" s="3" customFormat="1" ht="15.75" customHeight="1" x14ac:dyDescent="0.2"/>
    <row r="183" s="3" customFormat="1" ht="15.75" customHeight="1" x14ac:dyDescent="0.2"/>
    <row r="184" s="3" customFormat="1" ht="15.75" customHeight="1" x14ac:dyDescent="0.2"/>
    <row r="185" s="3" customFormat="1" ht="15.75" customHeight="1" x14ac:dyDescent="0.2"/>
    <row r="186" s="3" customFormat="1" ht="15.75" customHeight="1" x14ac:dyDescent="0.2"/>
    <row r="187" s="3" customFormat="1" ht="15.75" customHeight="1" x14ac:dyDescent="0.2"/>
    <row r="188" s="3" customFormat="1" ht="15.75" customHeight="1" x14ac:dyDescent="0.2"/>
    <row r="189" s="3" customFormat="1" ht="15.75" customHeight="1" x14ac:dyDescent="0.2"/>
    <row r="190" s="3" customFormat="1" ht="15.75" customHeight="1" x14ac:dyDescent="0.2"/>
    <row r="191" s="3" customFormat="1" ht="15.75" customHeight="1" x14ac:dyDescent="0.2"/>
    <row r="192" s="3" customFormat="1" ht="15.75" customHeight="1" x14ac:dyDescent="0.2"/>
    <row r="193" s="3" customFormat="1" ht="15.75" customHeight="1" x14ac:dyDescent="0.2"/>
    <row r="194" s="3" customFormat="1" ht="15.75" customHeight="1" x14ac:dyDescent="0.2"/>
    <row r="195" s="3" customFormat="1" ht="15.75" customHeight="1" x14ac:dyDescent="0.2"/>
    <row r="196" s="3" customFormat="1" ht="15.75" customHeight="1" x14ac:dyDescent="0.2"/>
    <row r="197" s="3" customFormat="1" ht="15.75" customHeight="1" x14ac:dyDescent="0.2"/>
    <row r="198" s="3" customFormat="1" ht="15.75" customHeight="1" x14ac:dyDescent="0.2"/>
    <row r="199" s="3" customFormat="1" ht="15.75" customHeight="1" x14ac:dyDescent="0.2"/>
    <row r="200" s="3" customFormat="1" ht="15.75" customHeight="1" x14ac:dyDescent="0.2"/>
    <row r="201" s="3" customFormat="1" ht="15.75" customHeight="1" x14ac:dyDescent="0.2"/>
    <row r="202" s="3" customFormat="1" ht="15.75" customHeight="1" x14ac:dyDescent="0.2"/>
    <row r="203" s="3" customFormat="1" ht="15.75" customHeight="1" x14ac:dyDescent="0.2"/>
    <row r="204" s="3" customFormat="1" ht="15.75" customHeight="1" x14ac:dyDescent="0.2"/>
    <row r="205" s="3" customFormat="1" ht="15.75" customHeight="1" x14ac:dyDescent="0.2"/>
    <row r="206" s="3" customFormat="1" ht="15.75" customHeight="1" x14ac:dyDescent="0.2"/>
    <row r="207" s="3" customFormat="1" ht="15.75" customHeight="1" x14ac:dyDescent="0.2"/>
    <row r="208" s="3" customFormat="1" ht="15.75" customHeight="1" x14ac:dyDescent="0.2"/>
    <row r="209" s="3" customFormat="1" ht="15.75" customHeight="1" x14ac:dyDescent="0.2"/>
    <row r="210" s="3" customFormat="1" ht="15.75" customHeight="1" x14ac:dyDescent="0.2"/>
    <row r="211" s="3" customFormat="1" ht="15.75" customHeight="1" x14ac:dyDescent="0.2"/>
    <row r="212" s="3" customFormat="1" ht="15.75" customHeight="1" x14ac:dyDescent="0.2"/>
    <row r="213" s="3" customFormat="1" ht="15.75" customHeight="1" x14ac:dyDescent="0.2"/>
    <row r="214" s="3" customFormat="1" ht="15.75" customHeight="1" x14ac:dyDescent="0.2"/>
    <row r="215" s="3" customFormat="1" ht="15.75" customHeight="1" x14ac:dyDescent="0.2"/>
    <row r="216" s="3" customFormat="1" ht="15.75" customHeight="1" x14ac:dyDescent="0.2"/>
    <row r="217" s="3" customFormat="1" ht="15.75" customHeight="1" x14ac:dyDescent="0.2"/>
    <row r="218" s="3" customFormat="1" ht="15.75" customHeight="1" x14ac:dyDescent="0.2"/>
    <row r="219" s="3" customFormat="1" ht="15.75" customHeight="1" x14ac:dyDescent="0.2"/>
    <row r="220" s="3" customFormat="1" ht="15.75" customHeight="1" x14ac:dyDescent="0.2"/>
    <row r="221" s="3" customFormat="1" ht="15.75" customHeight="1" x14ac:dyDescent="0.2"/>
    <row r="222" s="3" customFormat="1" ht="15.75" customHeight="1" x14ac:dyDescent="0.2"/>
    <row r="223" s="3" customFormat="1" ht="15.75" customHeight="1" x14ac:dyDescent="0.2"/>
    <row r="224" s="3" customFormat="1" ht="15.75" customHeight="1" x14ac:dyDescent="0.2"/>
    <row r="225" s="3" customFormat="1" ht="15.75" customHeight="1" x14ac:dyDescent="0.2"/>
    <row r="226" s="3" customFormat="1" ht="15.75" customHeight="1" x14ac:dyDescent="0.2"/>
    <row r="227" s="3" customFormat="1" ht="15.75" customHeight="1" x14ac:dyDescent="0.2"/>
    <row r="228" s="3" customFormat="1" ht="15.75" customHeight="1" x14ac:dyDescent="0.2"/>
    <row r="229" s="3" customFormat="1" ht="15.75" customHeight="1" x14ac:dyDescent="0.2"/>
    <row r="230" s="3" customFormat="1" ht="15.75" customHeight="1" x14ac:dyDescent="0.2"/>
    <row r="231" s="3" customFormat="1" ht="15.75" customHeight="1" x14ac:dyDescent="0.2"/>
    <row r="232" s="3" customFormat="1" ht="15.75" customHeight="1" x14ac:dyDescent="0.2"/>
    <row r="233" s="3" customFormat="1" ht="15.75" customHeight="1" x14ac:dyDescent="0.2"/>
    <row r="234" s="3" customFormat="1" ht="15.75" customHeight="1" x14ac:dyDescent="0.2"/>
    <row r="235" s="3" customFormat="1" ht="15.75" customHeight="1" x14ac:dyDescent="0.2"/>
    <row r="236" s="3" customFormat="1" ht="15.75" customHeight="1" x14ac:dyDescent="0.2"/>
    <row r="237" s="3" customFormat="1" ht="15.75" customHeight="1" x14ac:dyDescent="0.2"/>
    <row r="238" s="3" customFormat="1" ht="15.75" customHeight="1" x14ac:dyDescent="0.2"/>
    <row r="239" s="3" customFormat="1" ht="15.75" customHeight="1" x14ac:dyDescent="0.2"/>
    <row r="240" s="3" customFormat="1" ht="15.75" customHeight="1" x14ac:dyDescent="0.2"/>
    <row r="241" s="3" customFormat="1" ht="15.75" customHeight="1" x14ac:dyDescent="0.2"/>
    <row r="242" s="3" customFormat="1" ht="15.75" customHeight="1" x14ac:dyDescent="0.2"/>
    <row r="243" s="3" customFormat="1" ht="15.75" customHeight="1" x14ac:dyDescent="0.2"/>
    <row r="244" s="3" customFormat="1" ht="15.75" customHeight="1" x14ac:dyDescent="0.2"/>
    <row r="245" s="3" customFormat="1" ht="15.75" customHeight="1" x14ac:dyDescent="0.2"/>
    <row r="246" s="3" customFormat="1" ht="15.75" customHeight="1" x14ac:dyDescent="0.2"/>
    <row r="247" s="3" customFormat="1" ht="15.75" customHeight="1" x14ac:dyDescent="0.2"/>
    <row r="248" s="3" customFormat="1" ht="15.75" customHeight="1" x14ac:dyDescent="0.2"/>
    <row r="249" s="3" customFormat="1" ht="15.75" customHeight="1" x14ac:dyDescent="0.2"/>
    <row r="250" s="3" customFormat="1" ht="15.75" customHeight="1" x14ac:dyDescent="0.2"/>
    <row r="251" s="3" customFormat="1" ht="15.75" customHeight="1" x14ac:dyDescent="0.2"/>
    <row r="252" s="3" customFormat="1" ht="15.75" customHeight="1" x14ac:dyDescent="0.2"/>
    <row r="253" s="3" customFormat="1" ht="15.75" customHeight="1" x14ac:dyDescent="0.2"/>
    <row r="254" s="3" customFormat="1" ht="15.75" customHeight="1" x14ac:dyDescent="0.2"/>
    <row r="255" s="3" customFormat="1" ht="15.75" customHeight="1" x14ac:dyDescent="0.2"/>
    <row r="256" s="3" customFormat="1" ht="15.75" customHeight="1" x14ac:dyDescent="0.2"/>
    <row r="257" s="3" customFormat="1" ht="15.75" customHeight="1" x14ac:dyDescent="0.2"/>
    <row r="258" s="3" customFormat="1" ht="15.75" customHeight="1" x14ac:dyDescent="0.2"/>
    <row r="259" s="3" customFormat="1" ht="15.75" customHeight="1" x14ac:dyDescent="0.2"/>
    <row r="260" s="3" customFormat="1" ht="15.75" customHeight="1" x14ac:dyDescent="0.2"/>
    <row r="261" s="3" customFormat="1" ht="15.75" customHeight="1" x14ac:dyDescent="0.2"/>
    <row r="262" s="3" customFormat="1" ht="15.75" customHeight="1" x14ac:dyDescent="0.2"/>
    <row r="263" s="3" customFormat="1" ht="15.75" customHeight="1" x14ac:dyDescent="0.2"/>
    <row r="264" s="3" customFormat="1" ht="15.75" customHeight="1" x14ac:dyDescent="0.2"/>
    <row r="265" s="3" customFormat="1" ht="15.75" customHeight="1" x14ac:dyDescent="0.2"/>
    <row r="266" s="3" customFormat="1" ht="15.75" customHeight="1" x14ac:dyDescent="0.2"/>
    <row r="267" s="3" customFormat="1" ht="15.75" customHeight="1" x14ac:dyDescent="0.2"/>
    <row r="268" s="3" customFormat="1" ht="15.75" customHeight="1" x14ac:dyDescent="0.2"/>
    <row r="269" s="3" customFormat="1" ht="15.75" customHeight="1" x14ac:dyDescent="0.2"/>
    <row r="270" s="3" customFormat="1" ht="15.75" customHeight="1" x14ac:dyDescent="0.2"/>
    <row r="271" s="3" customFormat="1" ht="15.75" customHeight="1" x14ac:dyDescent="0.2"/>
    <row r="272" s="3" customFormat="1" ht="15.75" customHeight="1" x14ac:dyDescent="0.2"/>
    <row r="273" s="3" customFormat="1" ht="15.75" customHeight="1" x14ac:dyDescent="0.2"/>
    <row r="274" s="3" customFormat="1" ht="15.75" customHeight="1" x14ac:dyDescent="0.2"/>
    <row r="275" s="3" customFormat="1" ht="15.75" customHeight="1" x14ac:dyDescent="0.2"/>
    <row r="276" s="3" customFormat="1" ht="15.75" customHeight="1" x14ac:dyDescent="0.2"/>
    <row r="277" s="3" customFormat="1" ht="15.75" customHeight="1" x14ac:dyDescent="0.2"/>
    <row r="278" s="3" customFormat="1" ht="15.75" customHeight="1" x14ac:dyDescent="0.2"/>
    <row r="279" s="3" customFormat="1" ht="15.75" customHeight="1" x14ac:dyDescent="0.2"/>
    <row r="280" s="3" customFormat="1" ht="15.75" customHeight="1" x14ac:dyDescent="0.2"/>
    <row r="281" s="3" customFormat="1" ht="15.75" customHeight="1" x14ac:dyDescent="0.2"/>
    <row r="282" s="3" customFormat="1" ht="15.75" customHeight="1" x14ac:dyDescent="0.2"/>
    <row r="283" s="3" customFormat="1" ht="15.75" customHeight="1" x14ac:dyDescent="0.2"/>
    <row r="284" s="3" customFormat="1" ht="15.75" customHeight="1" x14ac:dyDescent="0.2"/>
    <row r="285" s="3" customFormat="1" ht="15.75" customHeight="1" x14ac:dyDescent="0.2"/>
    <row r="286" s="3" customFormat="1" ht="15.75" customHeight="1" x14ac:dyDescent="0.2"/>
    <row r="287" s="3" customFormat="1" ht="15.75" customHeight="1" x14ac:dyDescent="0.2"/>
    <row r="288" s="3" customFormat="1" ht="15.75" customHeight="1" x14ac:dyDescent="0.2"/>
    <row r="289" s="3" customFormat="1" ht="15.75" customHeight="1" x14ac:dyDescent="0.2"/>
    <row r="290" s="3" customFormat="1" ht="15.75" customHeight="1" x14ac:dyDescent="0.2"/>
    <row r="291" s="3" customFormat="1" ht="15.75" customHeight="1" x14ac:dyDescent="0.2"/>
    <row r="292" s="3" customFormat="1" ht="15.75" customHeight="1" x14ac:dyDescent="0.2"/>
    <row r="293" s="3" customFormat="1" ht="15.75" customHeight="1" x14ac:dyDescent="0.2"/>
    <row r="294" s="3" customFormat="1" ht="15.75" customHeight="1" x14ac:dyDescent="0.2"/>
    <row r="295" s="3" customFormat="1" ht="15.75" customHeight="1" x14ac:dyDescent="0.2"/>
    <row r="296" s="3" customFormat="1" ht="15.75" customHeight="1" x14ac:dyDescent="0.2"/>
    <row r="297" s="3" customFormat="1" ht="15.75" customHeight="1" x14ac:dyDescent="0.2"/>
    <row r="298" s="3" customFormat="1" ht="15.75" customHeight="1" x14ac:dyDescent="0.2"/>
    <row r="299" s="3" customFormat="1" ht="15.75" customHeight="1" x14ac:dyDescent="0.2"/>
    <row r="300" s="3" customFormat="1" ht="15.75" customHeight="1" x14ac:dyDescent="0.2"/>
    <row r="301" s="3" customFormat="1" ht="15.75" customHeight="1" x14ac:dyDescent="0.2"/>
    <row r="302" s="3" customFormat="1" ht="15.75" customHeight="1" x14ac:dyDescent="0.2"/>
    <row r="303" s="3" customFormat="1" ht="15.75" customHeight="1" x14ac:dyDescent="0.2"/>
    <row r="304" s="3" customFormat="1" ht="15.75" customHeight="1" x14ac:dyDescent="0.2"/>
    <row r="305" s="3" customFormat="1" ht="15.75" customHeight="1" x14ac:dyDescent="0.2"/>
    <row r="306" s="3" customFormat="1" ht="15.75" customHeight="1" x14ac:dyDescent="0.2"/>
    <row r="307" s="3" customFormat="1" ht="15.75" customHeight="1" x14ac:dyDescent="0.2"/>
    <row r="308" s="3" customFormat="1" ht="15.75" customHeight="1" x14ac:dyDescent="0.2"/>
    <row r="309" s="3" customFormat="1" ht="15.75" customHeight="1" x14ac:dyDescent="0.2"/>
    <row r="310" s="3" customFormat="1" ht="15.75" customHeight="1" x14ac:dyDescent="0.2"/>
    <row r="311" s="3" customFormat="1" ht="15.75" customHeight="1" x14ac:dyDescent="0.2"/>
    <row r="312" s="3" customFormat="1" ht="15.75" customHeight="1" x14ac:dyDescent="0.2"/>
    <row r="313" s="3" customFormat="1" ht="15.75" customHeight="1" x14ac:dyDescent="0.2"/>
    <row r="314" s="3" customFormat="1" ht="15.75" customHeight="1" x14ac:dyDescent="0.2"/>
    <row r="315" s="3" customFormat="1" ht="15.75" customHeight="1" x14ac:dyDescent="0.2"/>
    <row r="316" s="3" customFormat="1" ht="15.75" customHeight="1" x14ac:dyDescent="0.2"/>
    <row r="317" s="3" customFormat="1" ht="15.75" customHeight="1" x14ac:dyDescent="0.2"/>
    <row r="318" s="3" customFormat="1" ht="15.75" customHeight="1" x14ac:dyDescent="0.2"/>
    <row r="319" s="3" customFormat="1" ht="15.75" customHeight="1" x14ac:dyDescent="0.2"/>
    <row r="320" s="3" customFormat="1" ht="15.75" customHeight="1" x14ac:dyDescent="0.2"/>
    <row r="321" s="3" customFormat="1" ht="15.75" customHeight="1" x14ac:dyDescent="0.2"/>
    <row r="322" s="3" customFormat="1" ht="15.75" customHeight="1" x14ac:dyDescent="0.2"/>
    <row r="323" s="3" customFormat="1" ht="15.75" customHeight="1" x14ac:dyDescent="0.2"/>
    <row r="324" s="3" customFormat="1" ht="15.75" customHeight="1" x14ac:dyDescent="0.2"/>
    <row r="325" s="3" customFormat="1" ht="15.75" customHeight="1" x14ac:dyDescent="0.2"/>
    <row r="326" s="3" customFormat="1" ht="15.75" customHeight="1" x14ac:dyDescent="0.2"/>
    <row r="327" s="3" customFormat="1" ht="15.75" customHeight="1" x14ac:dyDescent="0.2"/>
    <row r="328" s="3" customFormat="1" ht="15.75" customHeight="1" x14ac:dyDescent="0.2"/>
    <row r="329" s="3" customFormat="1" ht="15.75" customHeight="1" x14ac:dyDescent="0.2"/>
    <row r="330" s="3" customFormat="1" ht="15.75" customHeight="1" x14ac:dyDescent="0.2"/>
    <row r="331" s="3" customFormat="1" ht="15.75" customHeight="1" x14ac:dyDescent="0.2"/>
    <row r="332" s="3" customFormat="1" ht="15.75" customHeight="1" x14ac:dyDescent="0.2"/>
    <row r="333" s="3" customFormat="1" ht="15.75" customHeight="1" x14ac:dyDescent="0.2"/>
    <row r="334" s="3" customFormat="1" ht="15.75" customHeight="1" x14ac:dyDescent="0.2"/>
    <row r="335" s="3" customFormat="1" ht="15.75" customHeight="1" x14ac:dyDescent="0.2"/>
    <row r="336" s="3" customFormat="1" ht="15.75" customHeight="1" x14ac:dyDescent="0.2"/>
    <row r="337" s="3" customFormat="1" ht="15.75" customHeight="1" x14ac:dyDescent="0.2"/>
    <row r="338" s="3" customFormat="1" ht="15.75" customHeight="1" x14ac:dyDescent="0.2"/>
    <row r="339" s="3" customFormat="1" ht="15.75" customHeight="1" x14ac:dyDescent="0.2"/>
    <row r="340" s="3" customFormat="1" ht="15.75" customHeight="1" x14ac:dyDescent="0.2"/>
    <row r="341" s="3" customFormat="1" ht="15.75" customHeight="1" x14ac:dyDescent="0.2"/>
    <row r="342" s="3" customFormat="1" ht="15.75" customHeight="1" x14ac:dyDescent="0.2"/>
    <row r="343" s="3" customFormat="1" ht="15.75" customHeight="1" x14ac:dyDescent="0.2"/>
    <row r="344" s="3" customFormat="1" ht="15.75" customHeight="1" x14ac:dyDescent="0.2"/>
    <row r="345" s="3" customFormat="1" ht="15.75" customHeight="1" x14ac:dyDescent="0.2"/>
    <row r="346" s="3" customFormat="1" ht="15.75" customHeight="1" x14ac:dyDescent="0.2"/>
    <row r="347" s="3" customFormat="1" ht="15.75" customHeight="1" x14ac:dyDescent="0.2"/>
    <row r="348" s="3" customFormat="1" ht="15.75" customHeight="1" x14ac:dyDescent="0.2"/>
    <row r="349" s="3" customFormat="1" ht="15.75" customHeight="1" x14ac:dyDescent="0.2"/>
    <row r="350" s="3" customFormat="1" ht="15.75" customHeight="1" x14ac:dyDescent="0.2"/>
    <row r="351" s="3" customFormat="1" ht="15.75" customHeight="1" x14ac:dyDescent="0.2"/>
    <row r="352" s="3" customFormat="1" ht="15.75" customHeight="1" x14ac:dyDescent="0.2"/>
    <row r="353" s="3" customFormat="1" ht="15.75" customHeight="1" x14ac:dyDescent="0.2"/>
    <row r="354" s="3" customFormat="1" ht="15.75" customHeight="1" x14ac:dyDescent="0.2"/>
    <row r="355" s="3" customFormat="1" ht="15.75" customHeight="1" x14ac:dyDescent="0.2"/>
    <row r="356" s="3" customFormat="1" ht="15.75" customHeight="1" x14ac:dyDescent="0.2"/>
    <row r="357" s="3" customFormat="1" ht="15.75" customHeight="1" x14ac:dyDescent="0.2"/>
    <row r="358" s="3" customFormat="1" ht="15.75" customHeight="1" x14ac:dyDescent="0.2"/>
    <row r="359" s="3" customFormat="1" ht="15.75" customHeight="1" x14ac:dyDescent="0.2"/>
    <row r="360" s="3" customFormat="1" ht="15.75" customHeight="1" x14ac:dyDescent="0.2"/>
    <row r="361" s="3" customFormat="1" ht="15.75" customHeight="1" x14ac:dyDescent="0.2"/>
    <row r="362" s="3" customFormat="1" ht="15.75" customHeight="1" x14ac:dyDescent="0.2"/>
    <row r="363" s="3" customFormat="1" ht="15.75" customHeight="1" x14ac:dyDescent="0.2"/>
    <row r="364" s="3" customFormat="1" ht="15.75" customHeight="1" x14ac:dyDescent="0.2"/>
    <row r="365" s="3" customFormat="1" ht="15.75" customHeight="1" x14ac:dyDescent="0.2"/>
    <row r="366" s="3" customFormat="1" ht="15.75" customHeight="1" x14ac:dyDescent="0.2"/>
    <row r="367" s="3" customFormat="1" ht="15.75" customHeight="1" x14ac:dyDescent="0.2"/>
    <row r="368" s="3" customFormat="1" ht="15.75" customHeight="1" x14ac:dyDescent="0.2"/>
    <row r="369" s="3" customFormat="1" ht="15.75" customHeight="1" x14ac:dyDescent="0.2"/>
    <row r="370" s="3" customFormat="1" ht="15.75" customHeight="1" x14ac:dyDescent="0.2"/>
    <row r="371" s="3" customFormat="1" ht="15.75" customHeight="1" x14ac:dyDescent="0.2"/>
    <row r="372" s="3" customFormat="1" ht="15.75" customHeight="1" x14ac:dyDescent="0.2"/>
    <row r="373" s="3" customFormat="1" ht="15.75" customHeight="1" x14ac:dyDescent="0.2"/>
    <row r="374" s="3" customFormat="1" ht="15.75" customHeight="1" x14ac:dyDescent="0.2"/>
    <row r="375" s="3" customFormat="1" ht="15.75" customHeight="1" x14ac:dyDescent="0.2"/>
    <row r="376" s="3" customFormat="1" ht="15.75" customHeight="1" x14ac:dyDescent="0.2"/>
    <row r="377" s="3" customFormat="1" ht="15.75" customHeight="1" x14ac:dyDescent="0.2"/>
    <row r="378" s="3" customFormat="1" ht="15.75" customHeight="1" x14ac:dyDescent="0.2"/>
    <row r="379" s="3" customFormat="1" ht="15.75" customHeight="1" x14ac:dyDescent="0.2"/>
    <row r="380" s="3" customFormat="1" ht="15.75" customHeight="1" x14ac:dyDescent="0.2"/>
    <row r="381" s="3" customFormat="1" ht="15.75" customHeight="1" x14ac:dyDescent="0.2"/>
    <row r="382" s="3" customFormat="1" ht="15.75" customHeight="1" x14ac:dyDescent="0.2"/>
    <row r="383" s="3" customFormat="1" ht="15.75" customHeight="1" x14ac:dyDescent="0.2"/>
    <row r="384" s="3" customFormat="1" ht="15.75" customHeight="1" x14ac:dyDescent="0.2"/>
    <row r="385" s="3" customFormat="1" ht="15.75" customHeight="1" x14ac:dyDescent="0.2"/>
    <row r="386" s="3" customFormat="1" ht="15.75" customHeight="1" x14ac:dyDescent="0.2"/>
    <row r="387" s="3" customFormat="1" ht="15.75" customHeight="1" x14ac:dyDescent="0.2"/>
    <row r="388" s="3" customFormat="1" ht="15.75" customHeight="1" x14ac:dyDescent="0.2"/>
    <row r="389" s="3" customFormat="1" ht="15.75" customHeight="1" x14ac:dyDescent="0.2"/>
    <row r="390" s="3" customFormat="1" ht="15.75" customHeight="1" x14ac:dyDescent="0.2"/>
    <row r="391" s="3" customFormat="1" ht="15.75" customHeight="1" x14ac:dyDescent="0.2"/>
    <row r="392" s="3" customFormat="1" ht="15.75" customHeight="1" x14ac:dyDescent="0.2"/>
    <row r="393" s="3" customFormat="1" ht="15.75" customHeight="1" x14ac:dyDescent="0.2"/>
    <row r="394" s="3" customFormat="1" ht="15.75" customHeight="1" x14ac:dyDescent="0.2"/>
    <row r="395" s="3" customFormat="1" ht="15.75" customHeight="1" x14ac:dyDescent="0.2"/>
    <row r="396" s="3" customFormat="1" ht="15.75" customHeight="1" x14ac:dyDescent="0.2"/>
    <row r="397" s="3" customFormat="1" ht="15.75" customHeight="1" x14ac:dyDescent="0.2"/>
    <row r="398" s="3" customFormat="1" ht="15.75" customHeight="1" x14ac:dyDescent="0.2"/>
    <row r="399" s="3" customFormat="1" ht="15.75" customHeight="1" x14ac:dyDescent="0.2"/>
    <row r="400" s="3" customFormat="1" ht="15.75" customHeight="1" x14ac:dyDescent="0.2"/>
    <row r="401" s="3" customFormat="1" ht="15.75" customHeight="1" x14ac:dyDescent="0.2"/>
    <row r="402" s="3" customFormat="1" ht="15.75" customHeight="1" x14ac:dyDescent="0.2"/>
    <row r="403" s="3" customFormat="1" ht="15.75" customHeight="1" x14ac:dyDescent="0.2"/>
    <row r="404" s="3" customFormat="1" ht="15.75" customHeight="1" x14ac:dyDescent="0.2"/>
    <row r="405" s="3" customFormat="1" ht="15.75" customHeight="1" x14ac:dyDescent="0.2"/>
    <row r="406" s="3" customFormat="1" ht="15.75" customHeight="1" x14ac:dyDescent="0.2"/>
    <row r="407" s="3" customFormat="1" ht="15.75" customHeight="1" x14ac:dyDescent="0.2"/>
    <row r="408" s="3" customFormat="1" ht="15.75" customHeight="1" x14ac:dyDescent="0.2"/>
    <row r="409" s="3" customFormat="1" ht="15.75" customHeight="1" x14ac:dyDescent="0.2"/>
    <row r="410" s="3" customFormat="1" ht="15.75" customHeight="1" x14ac:dyDescent="0.2"/>
    <row r="411" s="3" customFormat="1" ht="15.75" customHeight="1" x14ac:dyDescent="0.2"/>
    <row r="412" s="3" customFormat="1" ht="15.75" customHeight="1" x14ac:dyDescent="0.2"/>
    <row r="413" s="3" customFormat="1" ht="15.75" customHeight="1" x14ac:dyDescent="0.2"/>
    <row r="414" s="3" customFormat="1" ht="15.75" customHeight="1" x14ac:dyDescent="0.2"/>
    <row r="415" s="3" customFormat="1" ht="15.75" customHeight="1" x14ac:dyDescent="0.2"/>
    <row r="416" s="3" customFormat="1" ht="15.75" customHeight="1" x14ac:dyDescent="0.2"/>
    <row r="417" s="3" customFormat="1" ht="15.75" customHeight="1" x14ac:dyDescent="0.2"/>
    <row r="418" s="3" customFormat="1" ht="15.75" customHeight="1" x14ac:dyDescent="0.2"/>
    <row r="419" s="3" customFormat="1" ht="15.75" customHeight="1" x14ac:dyDescent="0.2"/>
    <row r="420" s="3" customFormat="1" ht="15.75" customHeight="1" x14ac:dyDescent="0.2"/>
    <row r="421" s="3" customFormat="1" ht="15.75" customHeight="1" x14ac:dyDescent="0.2"/>
    <row r="422" s="3" customFormat="1" ht="15.75" customHeight="1" x14ac:dyDescent="0.2"/>
    <row r="423" s="3" customFormat="1" ht="15.75" customHeight="1" x14ac:dyDescent="0.2"/>
    <row r="424" s="3" customFormat="1" ht="15.75" customHeight="1" x14ac:dyDescent="0.2"/>
    <row r="425" s="3" customFormat="1" ht="15.75" customHeight="1" x14ac:dyDescent="0.2"/>
    <row r="426" s="3" customFormat="1" ht="15.75" customHeight="1" x14ac:dyDescent="0.2"/>
    <row r="427" s="3" customFormat="1" ht="15.75" customHeight="1" x14ac:dyDescent="0.2"/>
    <row r="428" s="3" customFormat="1" ht="15.75" customHeight="1" x14ac:dyDescent="0.2"/>
    <row r="429" s="3" customFormat="1" ht="15.75" customHeight="1" x14ac:dyDescent="0.2"/>
    <row r="430" s="3" customFormat="1" ht="15.75" customHeight="1" x14ac:dyDescent="0.2"/>
    <row r="431" s="3" customFormat="1" ht="15.75" customHeight="1" x14ac:dyDescent="0.2"/>
    <row r="432" s="3" customFormat="1" ht="15.75" customHeight="1" x14ac:dyDescent="0.2"/>
    <row r="433" s="3" customFormat="1" ht="15.75" customHeight="1" x14ac:dyDescent="0.2"/>
    <row r="434" s="3" customFormat="1" ht="15.75" customHeight="1" x14ac:dyDescent="0.2"/>
    <row r="435" s="3" customFormat="1" ht="15.75" customHeight="1" x14ac:dyDescent="0.2"/>
    <row r="436" s="3" customFormat="1" ht="15.75" customHeight="1" x14ac:dyDescent="0.2"/>
    <row r="437" s="3" customFormat="1" ht="15.75" customHeight="1" x14ac:dyDescent="0.2"/>
    <row r="438" s="3" customFormat="1" ht="15.75" customHeight="1" x14ac:dyDescent="0.2"/>
    <row r="439" s="3" customFormat="1" ht="15.75" customHeight="1" x14ac:dyDescent="0.2"/>
    <row r="440" s="3" customFormat="1" ht="15.75" customHeight="1" x14ac:dyDescent="0.2"/>
    <row r="441" s="3" customFormat="1" ht="15.75" customHeight="1" x14ac:dyDescent="0.2"/>
    <row r="442" s="3" customFormat="1" ht="15.75" customHeight="1" x14ac:dyDescent="0.2"/>
    <row r="443" s="3" customFormat="1" ht="15.75" customHeight="1" x14ac:dyDescent="0.2"/>
    <row r="444" s="3" customFormat="1" ht="15.75" customHeight="1" x14ac:dyDescent="0.2"/>
    <row r="445" s="3" customFormat="1" ht="15.75" customHeight="1" x14ac:dyDescent="0.2"/>
    <row r="446" s="3" customFormat="1" ht="15.75" customHeight="1" x14ac:dyDescent="0.2"/>
    <row r="447" s="3" customFormat="1" ht="15.75" customHeight="1" x14ac:dyDescent="0.2"/>
    <row r="448" s="3" customFormat="1" ht="15.75" customHeight="1" x14ac:dyDescent="0.2"/>
    <row r="449" s="3" customFormat="1" ht="15.75" customHeight="1" x14ac:dyDescent="0.2"/>
    <row r="450" s="3" customFormat="1" ht="15.75" customHeight="1" x14ac:dyDescent="0.2"/>
    <row r="451" s="3" customFormat="1" ht="15.75" customHeight="1" x14ac:dyDescent="0.2"/>
    <row r="452" s="3" customFormat="1" ht="15.75" customHeight="1" x14ac:dyDescent="0.2"/>
    <row r="453" s="3" customFormat="1" ht="15.75" customHeight="1" x14ac:dyDescent="0.2"/>
    <row r="454" s="3" customFormat="1" ht="15.75" customHeight="1" x14ac:dyDescent="0.2"/>
    <row r="455" s="3" customFormat="1" ht="15.75" customHeight="1" x14ac:dyDescent="0.2"/>
    <row r="456" s="3" customFormat="1" ht="15.75" customHeight="1" x14ac:dyDescent="0.2"/>
    <row r="457" s="3" customFormat="1" ht="15.75" customHeight="1" x14ac:dyDescent="0.2"/>
    <row r="458" s="3" customFormat="1" ht="15.75" customHeight="1" x14ac:dyDescent="0.2"/>
    <row r="459" s="3" customFormat="1" ht="15.75" customHeight="1" x14ac:dyDescent="0.2"/>
    <row r="460" s="3" customFormat="1" ht="15.75" customHeight="1" x14ac:dyDescent="0.2"/>
    <row r="461" s="3" customFormat="1" ht="15.75" customHeight="1" x14ac:dyDescent="0.2"/>
    <row r="462" s="3" customFormat="1" ht="15.75" customHeight="1" x14ac:dyDescent="0.2"/>
    <row r="463" s="3" customFormat="1" ht="15.75" customHeight="1" x14ac:dyDescent="0.2"/>
    <row r="464" s="3" customFormat="1" ht="15.75" customHeight="1" x14ac:dyDescent="0.2"/>
    <row r="465" s="3" customFormat="1" ht="15.75" customHeight="1" x14ac:dyDescent="0.2"/>
    <row r="466" s="3" customFormat="1" ht="15.75" customHeight="1" x14ac:dyDescent="0.2"/>
    <row r="467" s="3" customFormat="1" ht="15.75" customHeight="1" x14ac:dyDescent="0.2"/>
    <row r="468" s="3" customFormat="1" ht="15.75" customHeight="1" x14ac:dyDescent="0.2"/>
    <row r="469" s="3" customFormat="1" ht="15.75" customHeight="1" x14ac:dyDescent="0.2"/>
    <row r="470" s="3" customFormat="1" ht="15.75" customHeight="1" x14ac:dyDescent="0.2"/>
    <row r="471" s="3" customFormat="1" ht="15.75" customHeight="1" x14ac:dyDescent="0.2"/>
    <row r="472" s="3" customFormat="1" ht="15.75" customHeight="1" x14ac:dyDescent="0.2"/>
    <row r="473" s="3" customFormat="1" ht="15.75" customHeight="1" x14ac:dyDescent="0.2"/>
    <row r="474" s="3" customFormat="1" ht="15.75" customHeight="1" x14ac:dyDescent="0.2"/>
    <row r="475" s="3" customFormat="1" ht="15.75" customHeight="1" x14ac:dyDescent="0.2"/>
    <row r="476" s="3" customFormat="1" ht="15.75" customHeight="1" x14ac:dyDescent="0.2"/>
    <row r="477" s="3" customFormat="1" ht="15.75" customHeight="1" x14ac:dyDescent="0.2"/>
    <row r="478" s="3" customFormat="1" ht="15.75" customHeight="1" x14ac:dyDescent="0.2"/>
    <row r="479" s="3" customFormat="1" ht="15.75" customHeight="1" x14ac:dyDescent="0.2"/>
    <row r="480" s="3" customFormat="1" ht="15.75" customHeight="1" x14ac:dyDescent="0.2"/>
    <row r="481" s="3" customFormat="1" ht="15.75" customHeight="1" x14ac:dyDescent="0.2"/>
    <row r="482" s="3" customFormat="1" ht="15.75" customHeight="1" x14ac:dyDescent="0.2"/>
    <row r="483" s="3" customFormat="1" ht="15.75" customHeight="1" x14ac:dyDescent="0.2"/>
    <row r="484" s="3" customFormat="1" ht="15.75" customHeight="1" x14ac:dyDescent="0.2"/>
    <row r="485" s="3" customFormat="1" ht="15.75" customHeight="1" x14ac:dyDescent="0.2"/>
    <row r="486" s="3" customFormat="1" ht="15.75" customHeight="1" x14ac:dyDescent="0.2"/>
    <row r="487" s="3" customFormat="1" ht="15.75" customHeight="1" x14ac:dyDescent="0.2"/>
    <row r="488" s="3" customFormat="1" ht="15.75" customHeight="1" x14ac:dyDescent="0.2"/>
    <row r="489" s="3" customFormat="1" ht="15.75" customHeight="1" x14ac:dyDescent="0.2"/>
    <row r="490" s="3" customFormat="1" ht="15.75" customHeight="1" x14ac:dyDescent="0.2"/>
    <row r="491" s="3" customFormat="1" ht="15.75" customHeight="1" x14ac:dyDescent="0.2"/>
    <row r="492" s="3" customFormat="1" ht="15.75" customHeight="1" x14ac:dyDescent="0.2"/>
    <row r="493" s="3" customFormat="1" ht="15.75" customHeight="1" x14ac:dyDescent="0.2"/>
    <row r="494" s="3" customFormat="1" ht="15.75" customHeight="1" x14ac:dyDescent="0.2"/>
    <row r="495" s="3" customFormat="1" ht="15.75" customHeight="1" x14ac:dyDescent="0.2"/>
    <row r="496" s="3" customFormat="1" ht="15.75" customHeight="1" x14ac:dyDescent="0.2"/>
    <row r="497" s="3" customFormat="1" ht="15.75" customHeight="1" x14ac:dyDescent="0.2"/>
    <row r="498" s="3" customFormat="1" ht="15.75" customHeight="1" x14ac:dyDescent="0.2"/>
    <row r="499" s="3" customFormat="1" ht="15.75" customHeight="1" x14ac:dyDescent="0.2"/>
    <row r="500" s="3" customFormat="1" ht="15.75" customHeight="1" x14ac:dyDescent="0.2"/>
    <row r="501" s="3" customFormat="1" ht="15.75" customHeight="1" x14ac:dyDescent="0.2"/>
    <row r="502" s="3" customFormat="1" ht="15.75" customHeight="1" x14ac:dyDescent="0.2"/>
    <row r="503" s="3" customFormat="1" ht="15.75" customHeight="1" x14ac:dyDescent="0.2"/>
    <row r="504" s="3" customFormat="1" ht="15.75" customHeight="1" x14ac:dyDescent="0.2"/>
    <row r="505" s="3" customFormat="1" ht="15.75" customHeight="1" x14ac:dyDescent="0.2"/>
    <row r="506" s="3" customFormat="1" ht="15.75" customHeight="1" x14ac:dyDescent="0.2"/>
    <row r="507" s="3" customFormat="1" ht="15.75" customHeight="1" x14ac:dyDescent="0.2"/>
    <row r="508" s="3" customFormat="1" ht="15.75" customHeight="1" x14ac:dyDescent="0.2"/>
    <row r="509" s="3" customFormat="1" ht="15.75" customHeight="1" x14ac:dyDescent="0.2"/>
    <row r="510" s="3" customFormat="1" ht="15.75" customHeight="1" x14ac:dyDescent="0.2"/>
    <row r="511" s="3" customFormat="1" ht="15.75" customHeight="1" x14ac:dyDescent="0.2"/>
    <row r="512" s="3" customFormat="1" ht="15.75" customHeight="1" x14ac:dyDescent="0.2"/>
    <row r="513" s="3" customFormat="1" ht="15.75" customHeight="1" x14ac:dyDescent="0.2"/>
    <row r="514" s="3" customFormat="1" ht="15.75" customHeight="1" x14ac:dyDescent="0.2"/>
    <row r="515" s="3" customFormat="1" ht="15.75" customHeight="1" x14ac:dyDescent="0.2"/>
    <row r="516" s="3" customFormat="1" ht="15.75" customHeight="1" x14ac:dyDescent="0.2"/>
    <row r="517" s="3" customFormat="1" ht="15.75" customHeight="1" x14ac:dyDescent="0.2"/>
    <row r="518" s="3" customFormat="1" ht="15.75" customHeight="1" x14ac:dyDescent="0.2"/>
    <row r="519" s="3" customFormat="1" ht="15.75" customHeight="1" x14ac:dyDescent="0.2"/>
    <row r="520" s="3" customFormat="1" ht="15.75" customHeight="1" x14ac:dyDescent="0.2"/>
    <row r="521" s="3" customFormat="1" ht="15.75" customHeight="1" x14ac:dyDescent="0.2"/>
    <row r="522" s="3" customFormat="1" ht="15.75" customHeight="1" x14ac:dyDescent="0.2"/>
    <row r="523" s="3" customFormat="1" ht="15.75" customHeight="1" x14ac:dyDescent="0.2"/>
    <row r="524" s="3" customFormat="1" ht="15.75" customHeight="1" x14ac:dyDescent="0.2"/>
    <row r="525" s="3" customFormat="1" ht="15.75" customHeight="1" x14ac:dyDescent="0.2"/>
    <row r="526" s="3" customFormat="1" ht="15.75" customHeight="1" x14ac:dyDescent="0.2"/>
    <row r="527" s="3" customFormat="1" ht="15.75" customHeight="1" x14ac:dyDescent="0.2"/>
    <row r="528" s="3" customFormat="1" ht="15.75" customHeight="1" x14ac:dyDescent="0.2"/>
    <row r="529" s="3" customFormat="1" ht="15.75" customHeight="1" x14ac:dyDescent="0.2"/>
    <row r="530" s="3" customFormat="1" ht="15.75" customHeight="1" x14ac:dyDescent="0.2"/>
    <row r="531" s="3" customFormat="1" ht="15.75" customHeight="1" x14ac:dyDescent="0.2"/>
    <row r="532" s="3" customFormat="1" ht="15.75" customHeight="1" x14ac:dyDescent="0.2"/>
    <row r="533" s="3" customFormat="1" ht="15.75" customHeight="1" x14ac:dyDescent="0.2"/>
    <row r="534" s="3" customFormat="1" ht="15.75" customHeight="1" x14ac:dyDescent="0.2"/>
    <row r="535" s="3" customFormat="1" ht="15.75" customHeight="1" x14ac:dyDescent="0.2"/>
    <row r="536" s="3" customFormat="1" ht="15.75" customHeight="1" x14ac:dyDescent="0.2"/>
    <row r="537" s="3" customFormat="1" ht="15.75" customHeight="1" x14ac:dyDescent="0.2"/>
    <row r="538" s="3" customFormat="1" ht="15.75" customHeight="1" x14ac:dyDescent="0.2"/>
    <row r="539" s="3" customFormat="1" ht="15.75" customHeight="1" x14ac:dyDescent="0.2"/>
    <row r="540" s="3" customFormat="1" ht="15.75" customHeight="1" x14ac:dyDescent="0.2"/>
    <row r="541" s="3" customFormat="1" ht="15.75" customHeight="1" x14ac:dyDescent="0.2"/>
    <row r="542" s="3" customFormat="1" ht="15.75" customHeight="1" x14ac:dyDescent="0.2"/>
    <row r="543" s="3" customFormat="1" ht="15.75" customHeight="1" x14ac:dyDescent="0.2"/>
    <row r="544" s="3" customFormat="1" ht="15.75" customHeight="1" x14ac:dyDescent="0.2"/>
    <row r="545" s="3" customFormat="1" ht="15.75" customHeight="1" x14ac:dyDescent="0.2"/>
    <row r="546" s="3" customFormat="1" ht="15.75" customHeight="1" x14ac:dyDescent="0.2"/>
    <row r="547" s="3" customFormat="1" ht="15.75" customHeight="1" x14ac:dyDescent="0.2"/>
    <row r="548" s="3" customFormat="1" ht="15.75" customHeight="1" x14ac:dyDescent="0.2"/>
    <row r="549" s="3" customFormat="1" ht="15.75" customHeight="1" x14ac:dyDescent="0.2"/>
    <row r="550" s="3" customFormat="1" ht="15.75" customHeight="1" x14ac:dyDescent="0.2"/>
    <row r="551" s="3" customFormat="1" ht="15.75" customHeight="1" x14ac:dyDescent="0.2"/>
    <row r="552" s="3" customFormat="1" ht="15.75" customHeight="1" x14ac:dyDescent="0.2"/>
    <row r="553" s="3" customFormat="1" ht="15.75" customHeight="1" x14ac:dyDescent="0.2"/>
    <row r="554" s="3" customFormat="1" ht="15.75" customHeight="1" x14ac:dyDescent="0.2"/>
    <row r="555" s="3" customFormat="1" ht="15.75" customHeight="1" x14ac:dyDescent="0.2"/>
    <row r="556" s="3" customFormat="1" ht="15.75" customHeight="1" x14ac:dyDescent="0.2"/>
    <row r="557" s="3" customFormat="1" ht="15.75" customHeight="1" x14ac:dyDescent="0.2"/>
    <row r="558" s="3" customFormat="1" ht="15.75" customHeight="1" x14ac:dyDescent="0.2"/>
    <row r="559" s="3" customFormat="1" ht="15.75" customHeight="1" x14ac:dyDescent="0.2"/>
    <row r="560" s="3" customFormat="1" ht="15.75" customHeight="1" x14ac:dyDescent="0.2"/>
    <row r="561" s="3" customFormat="1" ht="15.75" customHeight="1" x14ac:dyDescent="0.2"/>
    <row r="562" s="3" customFormat="1" ht="15.75" customHeight="1" x14ac:dyDescent="0.2"/>
    <row r="563" s="3" customFormat="1" ht="15.75" customHeight="1" x14ac:dyDescent="0.2"/>
    <row r="564" s="3" customFormat="1" ht="15.75" customHeight="1" x14ac:dyDescent="0.2"/>
    <row r="565" s="3" customFormat="1" ht="15.75" customHeight="1" x14ac:dyDescent="0.2"/>
    <row r="566" s="3" customFormat="1" ht="15.75" customHeight="1" x14ac:dyDescent="0.2"/>
    <row r="567" s="3" customFormat="1" ht="15.75" customHeight="1" x14ac:dyDescent="0.2"/>
    <row r="568" s="3" customFormat="1" ht="15.75" customHeight="1" x14ac:dyDescent="0.2"/>
    <row r="569" s="3" customFormat="1" ht="15.75" customHeight="1" x14ac:dyDescent="0.2"/>
    <row r="570" s="3" customFormat="1" ht="15.75" customHeight="1" x14ac:dyDescent="0.2"/>
    <row r="571" s="3" customFormat="1" ht="15.75" customHeight="1" x14ac:dyDescent="0.2"/>
    <row r="572" s="3" customFormat="1" ht="15.75" customHeight="1" x14ac:dyDescent="0.2"/>
    <row r="573" s="3" customFormat="1" ht="15.75" customHeight="1" x14ac:dyDescent="0.2"/>
    <row r="574" s="3" customFormat="1" ht="15.75" customHeight="1" x14ac:dyDescent="0.2"/>
    <row r="575" s="3" customFormat="1" ht="15.75" customHeight="1" x14ac:dyDescent="0.2"/>
    <row r="576" s="3" customFormat="1" ht="15.75" customHeight="1" x14ac:dyDescent="0.2"/>
    <row r="577" s="3" customFormat="1" ht="15.75" customHeight="1" x14ac:dyDescent="0.2"/>
    <row r="578" s="3" customFormat="1" ht="15.75" customHeight="1" x14ac:dyDescent="0.2"/>
    <row r="579" s="3" customFormat="1" ht="15.75" customHeight="1" x14ac:dyDescent="0.2"/>
    <row r="580" s="3" customFormat="1" ht="15.75" customHeight="1" x14ac:dyDescent="0.2"/>
    <row r="581" s="3" customFormat="1" ht="15.75" customHeight="1" x14ac:dyDescent="0.2"/>
    <row r="582" s="3" customFormat="1" ht="15.75" customHeight="1" x14ac:dyDescent="0.2"/>
    <row r="583" s="3" customFormat="1" ht="15.75" customHeight="1" x14ac:dyDescent="0.2"/>
    <row r="584" s="3" customFormat="1" ht="15.75" customHeight="1" x14ac:dyDescent="0.2"/>
    <row r="585" s="3" customFormat="1" ht="15.75" customHeight="1" x14ac:dyDescent="0.2"/>
    <row r="586" s="3" customFormat="1" ht="15.75" customHeight="1" x14ac:dyDescent="0.2"/>
    <row r="587" s="3" customFormat="1" ht="15.75" customHeight="1" x14ac:dyDescent="0.2"/>
    <row r="588" s="3" customFormat="1" ht="15.75" customHeight="1" x14ac:dyDescent="0.2"/>
    <row r="589" s="3" customFormat="1" ht="15.75" customHeight="1" x14ac:dyDescent="0.2"/>
    <row r="590" s="3" customFormat="1" ht="15.75" customHeight="1" x14ac:dyDescent="0.2"/>
    <row r="591" s="3" customFormat="1" ht="15.75" customHeight="1" x14ac:dyDescent="0.2"/>
    <row r="592" s="3" customFormat="1" ht="15.75" customHeight="1" x14ac:dyDescent="0.2"/>
    <row r="593" s="3" customFormat="1" ht="15.75" customHeight="1" x14ac:dyDescent="0.2"/>
    <row r="594" s="3" customFormat="1" ht="15.75" customHeight="1" x14ac:dyDescent="0.2"/>
    <row r="595" s="3" customFormat="1" ht="15.75" customHeight="1" x14ac:dyDescent="0.2"/>
    <row r="596" s="3" customFormat="1" ht="15.75" customHeight="1" x14ac:dyDescent="0.2"/>
    <row r="597" s="3" customFormat="1" ht="15.75" customHeight="1" x14ac:dyDescent="0.2"/>
    <row r="598" s="3" customFormat="1" ht="15.75" customHeight="1" x14ac:dyDescent="0.2"/>
    <row r="599" s="3" customFormat="1" ht="15.75" customHeight="1" x14ac:dyDescent="0.2"/>
    <row r="600" s="3" customFormat="1" ht="15.75" customHeight="1" x14ac:dyDescent="0.2"/>
    <row r="601" s="3" customFormat="1" ht="15.75" customHeight="1" x14ac:dyDescent="0.2"/>
    <row r="602" s="3" customFormat="1" ht="15.75" customHeight="1" x14ac:dyDescent="0.2"/>
    <row r="603" s="3" customFormat="1" ht="15.75" customHeight="1" x14ac:dyDescent="0.2"/>
    <row r="604" s="3" customFormat="1" ht="15.75" customHeight="1" x14ac:dyDescent="0.2"/>
    <row r="605" s="3" customFormat="1" ht="15.75" customHeight="1" x14ac:dyDescent="0.2"/>
    <row r="606" s="3" customFormat="1" ht="15.75" customHeight="1" x14ac:dyDescent="0.2"/>
    <row r="607" s="3" customFormat="1" ht="15.75" customHeight="1" x14ac:dyDescent="0.2"/>
    <row r="608" s="3" customFormat="1" ht="15.75" customHeight="1" x14ac:dyDescent="0.2"/>
    <row r="609" s="3" customFormat="1" ht="15.75" customHeight="1" x14ac:dyDescent="0.2"/>
    <row r="610" s="3" customFormat="1" ht="15.75" customHeight="1" x14ac:dyDescent="0.2"/>
    <row r="611" s="3" customFormat="1" ht="15.75" customHeight="1" x14ac:dyDescent="0.2"/>
    <row r="612" s="3" customFormat="1" ht="15.75" customHeight="1" x14ac:dyDescent="0.2"/>
    <row r="613" s="3" customFormat="1" ht="15.75" customHeight="1" x14ac:dyDescent="0.2"/>
    <row r="614" s="3" customFormat="1" ht="15.75" customHeight="1" x14ac:dyDescent="0.2"/>
    <row r="615" s="3" customFormat="1" ht="15.75" customHeight="1" x14ac:dyDescent="0.2"/>
    <row r="616" s="3" customFormat="1" ht="15.75" customHeight="1" x14ac:dyDescent="0.2"/>
    <row r="617" s="3" customFormat="1" ht="15.75" customHeight="1" x14ac:dyDescent="0.2"/>
    <row r="618" s="3" customFormat="1" ht="15.75" customHeight="1" x14ac:dyDescent="0.2"/>
    <row r="619" s="3" customFormat="1" ht="15.75" customHeight="1" x14ac:dyDescent="0.2"/>
    <row r="620" s="3" customFormat="1" ht="15.75" customHeight="1" x14ac:dyDescent="0.2"/>
    <row r="621" s="3" customFormat="1" ht="15.75" customHeight="1" x14ac:dyDescent="0.2"/>
    <row r="622" s="3" customFormat="1" ht="15.75" customHeight="1" x14ac:dyDescent="0.2"/>
    <row r="623" s="3" customFormat="1" ht="15.75" customHeight="1" x14ac:dyDescent="0.2"/>
    <row r="624" s="3" customFormat="1" ht="15.75" customHeight="1" x14ac:dyDescent="0.2"/>
    <row r="625" s="3" customFormat="1" ht="15.75" customHeight="1" x14ac:dyDescent="0.2"/>
    <row r="626" s="3" customFormat="1" ht="15.75" customHeight="1" x14ac:dyDescent="0.2"/>
    <row r="627" s="3" customFormat="1" ht="15.75" customHeight="1" x14ac:dyDescent="0.2"/>
    <row r="628" s="3" customFormat="1" ht="15.75" customHeight="1" x14ac:dyDescent="0.2"/>
    <row r="629" s="3" customFormat="1" ht="15.75" customHeight="1" x14ac:dyDescent="0.2"/>
    <row r="630" s="3" customFormat="1" ht="15.75" customHeight="1" x14ac:dyDescent="0.2"/>
    <row r="631" s="3" customFormat="1" ht="15.75" customHeight="1" x14ac:dyDescent="0.2"/>
    <row r="632" s="3" customFormat="1" ht="15.75" customHeight="1" x14ac:dyDescent="0.2"/>
    <row r="633" s="3" customFormat="1" ht="15.75" customHeight="1" x14ac:dyDescent="0.2"/>
    <row r="634" s="3" customFormat="1" ht="15.75" customHeight="1" x14ac:dyDescent="0.2"/>
    <row r="635" s="3" customFormat="1" ht="15.75" customHeight="1" x14ac:dyDescent="0.2"/>
    <row r="636" s="3" customFormat="1" ht="15.75" customHeight="1" x14ac:dyDescent="0.2"/>
    <row r="637" s="3" customFormat="1" ht="15.75" customHeight="1" x14ac:dyDescent="0.2"/>
    <row r="638" s="3" customFormat="1" ht="15.75" customHeight="1" x14ac:dyDescent="0.2"/>
    <row r="639" s="3" customFormat="1" ht="15.75" customHeight="1" x14ac:dyDescent="0.2"/>
    <row r="640" s="3" customFormat="1" ht="15.75" customHeight="1" x14ac:dyDescent="0.2"/>
    <row r="641" s="3" customFormat="1" ht="15.75" customHeight="1" x14ac:dyDescent="0.2"/>
    <row r="642" s="3" customFormat="1" ht="15.75" customHeight="1" x14ac:dyDescent="0.2"/>
    <row r="643" s="3" customFormat="1" ht="15.75" customHeight="1" x14ac:dyDescent="0.2"/>
    <row r="644" s="3" customFormat="1" ht="15.75" customHeight="1" x14ac:dyDescent="0.2"/>
    <row r="645" s="3" customFormat="1" ht="15.75" customHeight="1" x14ac:dyDescent="0.2"/>
    <row r="646" s="3" customFormat="1" ht="15.75" customHeight="1" x14ac:dyDescent="0.2"/>
    <row r="647" s="3" customFormat="1" ht="15.75" customHeight="1" x14ac:dyDescent="0.2"/>
    <row r="648" s="3" customFormat="1" ht="15.75" customHeight="1" x14ac:dyDescent="0.2"/>
    <row r="649" s="3" customFormat="1" ht="15.75" customHeight="1" x14ac:dyDescent="0.2"/>
    <row r="650" s="3" customFormat="1" ht="15.75" customHeight="1" x14ac:dyDescent="0.2"/>
    <row r="651" s="3" customFormat="1" ht="15.75" customHeight="1" x14ac:dyDescent="0.2"/>
    <row r="652" s="3" customFormat="1" ht="15.75" customHeight="1" x14ac:dyDescent="0.2"/>
    <row r="653" s="3" customFormat="1" ht="15.75" customHeight="1" x14ac:dyDescent="0.2"/>
    <row r="654" s="3" customFormat="1" ht="15.75" customHeight="1" x14ac:dyDescent="0.2"/>
    <row r="655" s="3" customFormat="1" ht="15.75" customHeight="1" x14ac:dyDescent="0.2"/>
    <row r="656" s="3" customFormat="1" ht="15.75" customHeight="1" x14ac:dyDescent="0.2"/>
    <row r="657" s="3" customFormat="1" ht="15.75" customHeight="1" x14ac:dyDescent="0.2"/>
    <row r="658" s="3" customFormat="1" ht="15.75" customHeight="1" x14ac:dyDescent="0.2"/>
    <row r="659" s="3" customFormat="1" ht="15.75" customHeight="1" x14ac:dyDescent="0.2"/>
    <row r="660" s="3" customFormat="1" ht="15.75" customHeight="1" x14ac:dyDescent="0.2"/>
    <row r="661" s="3" customFormat="1" ht="15.75" customHeight="1" x14ac:dyDescent="0.2"/>
    <row r="662" s="3" customFormat="1" ht="15.75" customHeight="1" x14ac:dyDescent="0.2"/>
    <row r="663" s="3" customFormat="1" ht="15.75" customHeight="1" x14ac:dyDescent="0.2"/>
    <row r="664" s="3" customFormat="1" ht="15.75" customHeight="1" x14ac:dyDescent="0.2"/>
    <row r="665" s="3" customFormat="1" ht="15.75" customHeight="1" x14ac:dyDescent="0.2"/>
    <row r="666" s="3" customFormat="1" ht="15.75" customHeight="1" x14ac:dyDescent="0.2"/>
    <row r="667" s="3" customFormat="1" ht="15.75" customHeight="1" x14ac:dyDescent="0.2"/>
    <row r="668" s="3" customFormat="1" ht="15.75" customHeight="1" x14ac:dyDescent="0.2"/>
    <row r="669" s="3" customFormat="1" ht="15.75" customHeight="1" x14ac:dyDescent="0.2"/>
    <row r="670" s="3" customFormat="1" ht="15.75" customHeight="1" x14ac:dyDescent="0.2"/>
    <row r="671" s="3" customFormat="1" ht="15.75" customHeight="1" x14ac:dyDescent="0.2"/>
    <row r="672" s="3" customFormat="1" ht="15.75" customHeight="1" x14ac:dyDescent="0.2"/>
    <row r="673" s="3" customFormat="1" ht="15.75" customHeight="1" x14ac:dyDescent="0.2"/>
    <row r="674" s="3" customFormat="1" ht="15.75" customHeight="1" x14ac:dyDescent="0.2"/>
    <row r="675" s="3" customFormat="1" ht="15.75" customHeight="1" x14ac:dyDescent="0.2"/>
    <row r="676" s="3" customFormat="1" ht="15.75" customHeight="1" x14ac:dyDescent="0.2"/>
    <row r="677" s="3" customFormat="1" ht="15.75" customHeight="1" x14ac:dyDescent="0.2"/>
    <row r="678" s="3" customFormat="1" ht="15.75" customHeight="1" x14ac:dyDescent="0.2"/>
    <row r="679" s="3" customFormat="1" ht="15.75" customHeight="1" x14ac:dyDescent="0.2"/>
    <row r="680" s="3" customFormat="1" ht="15.75" customHeight="1" x14ac:dyDescent="0.2"/>
    <row r="681" s="3" customFormat="1" ht="15.75" customHeight="1" x14ac:dyDescent="0.2"/>
    <row r="682" s="3" customFormat="1" ht="15.75" customHeight="1" x14ac:dyDescent="0.2"/>
    <row r="683" s="3" customFormat="1" ht="15.75" customHeight="1" x14ac:dyDescent="0.2"/>
    <row r="684" s="3" customFormat="1" ht="15.75" customHeight="1" x14ac:dyDescent="0.2"/>
    <row r="685" s="3" customFormat="1" ht="15.75" customHeight="1" x14ac:dyDescent="0.2"/>
    <row r="686" s="3" customFormat="1" ht="15.75" customHeight="1" x14ac:dyDescent="0.2"/>
    <row r="687" s="3" customFormat="1" ht="15.75" customHeight="1" x14ac:dyDescent="0.2"/>
    <row r="688" s="3" customFormat="1" ht="15.75" customHeight="1" x14ac:dyDescent="0.2"/>
    <row r="689" s="3" customFormat="1" ht="15.75" customHeight="1" x14ac:dyDescent="0.2"/>
    <row r="690" s="3" customFormat="1" ht="15.75" customHeight="1" x14ac:dyDescent="0.2"/>
    <row r="691" s="3" customFormat="1" ht="15.75" customHeight="1" x14ac:dyDescent="0.2"/>
    <row r="692" s="3" customFormat="1" ht="15.75" customHeight="1" x14ac:dyDescent="0.2"/>
    <row r="693" s="3" customFormat="1" ht="15.75" customHeight="1" x14ac:dyDescent="0.2"/>
    <row r="694" s="3" customFormat="1" ht="15.75" customHeight="1" x14ac:dyDescent="0.2"/>
    <row r="695" s="3" customFormat="1" ht="15.75" customHeight="1" x14ac:dyDescent="0.2"/>
    <row r="696" s="3" customFormat="1" ht="15.75" customHeight="1" x14ac:dyDescent="0.2"/>
    <row r="697" s="3" customFormat="1" ht="15.75" customHeight="1" x14ac:dyDescent="0.2"/>
    <row r="698" s="3" customFormat="1" ht="15.75" customHeight="1" x14ac:dyDescent="0.2"/>
    <row r="699" s="3" customFormat="1" ht="15.75" customHeight="1" x14ac:dyDescent="0.2"/>
    <row r="700" s="3" customFormat="1" ht="15.75" customHeight="1" x14ac:dyDescent="0.2"/>
    <row r="701" s="3" customFormat="1" ht="15.75" customHeight="1" x14ac:dyDescent="0.2"/>
    <row r="702" s="3" customFormat="1" ht="15.75" customHeight="1" x14ac:dyDescent="0.2"/>
    <row r="703" s="3" customFormat="1" ht="15.75" customHeight="1" x14ac:dyDescent="0.2"/>
    <row r="704" s="3" customFormat="1" ht="15.75" customHeight="1" x14ac:dyDescent="0.2"/>
    <row r="705" s="3" customFormat="1" ht="15.75" customHeight="1" x14ac:dyDescent="0.2"/>
    <row r="706" s="3" customFormat="1" ht="15.75" customHeight="1" x14ac:dyDescent="0.2"/>
    <row r="707" s="3" customFormat="1" ht="15.75" customHeight="1" x14ac:dyDescent="0.2"/>
    <row r="708" s="3" customFormat="1" ht="15.75" customHeight="1" x14ac:dyDescent="0.2"/>
    <row r="709" s="3" customFormat="1" ht="15.75" customHeight="1" x14ac:dyDescent="0.2"/>
    <row r="710" s="3" customFormat="1" ht="15.75" customHeight="1" x14ac:dyDescent="0.2"/>
    <row r="711" s="3" customFormat="1" ht="15.75" customHeight="1" x14ac:dyDescent="0.2"/>
    <row r="712" s="3" customFormat="1" ht="15.75" customHeight="1" x14ac:dyDescent="0.2"/>
    <row r="713" s="3" customFormat="1" ht="15.75" customHeight="1" x14ac:dyDescent="0.2"/>
    <row r="714" s="3" customFormat="1" ht="15.75" customHeight="1" x14ac:dyDescent="0.2"/>
    <row r="715" s="3" customFormat="1" ht="15.75" customHeight="1" x14ac:dyDescent="0.2"/>
    <row r="716" s="3" customFormat="1" ht="15.75" customHeight="1" x14ac:dyDescent="0.2"/>
    <row r="717" s="3" customFormat="1" ht="15.75" customHeight="1" x14ac:dyDescent="0.2"/>
    <row r="718" s="3" customFormat="1" ht="15.75" customHeight="1" x14ac:dyDescent="0.2"/>
    <row r="719" s="3" customFormat="1" ht="15.75" customHeight="1" x14ac:dyDescent="0.2"/>
    <row r="720" s="3" customFormat="1" ht="15.75" customHeight="1" x14ac:dyDescent="0.2"/>
    <row r="721" s="3" customFormat="1" ht="15.75" customHeight="1" x14ac:dyDescent="0.2"/>
    <row r="722" s="3" customFormat="1" ht="15.75" customHeight="1" x14ac:dyDescent="0.2"/>
    <row r="723" s="3" customFormat="1" ht="15.75" customHeight="1" x14ac:dyDescent="0.2"/>
    <row r="724" s="3" customFormat="1" ht="15.75" customHeight="1" x14ac:dyDescent="0.2"/>
    <row r="725" s="3" customFormat="1" ht="15.75" customHeight="1" x14ac:dyDescent="0.2"/>
    <row r="726" s="3" customFormat="1" ht="15.75" customHeight="1" x14ac:dyDescent="0.2"/>
    <row r="727" s="3" customFormat="1" ht="15.75" customHeight="1" x14ac:dyDescent="0.2"/>
    <row r="728" s="3" customFormat="1" ht="15.75" customHeight="1" x14ac:dyDescent="0.2"/>
    <row r="729" s="3" customFormat="1" ht="15.75" customHeight="1" x14ac:dyDescent="0.2"/>
    <row r="730" s="3" customFormat="1" ht="15.75" customHeight="1" x14ac:dyDescent="0.2"/>
    <row r="731" s="3" customFormat="1" ht="15.75" customHeight="1" x14ac:dyDescent="0.2"/>
    <row r="732" s="3" customFormat="1" ht="15.75" customHeight="1" x14ac:dyDescent="0.2"/>
    <row r="733" s="3" customFormat="1" ht="15.75" customHeight="1" x14ac:dyDescent="0.2"/>
    <row r="734" s="3" customFormat="1" ht="15.75" customHeight="1" x14ac:dyDescent="0.2"/>
    <row r="735" s="3" customFormat="1" ht="15.75" customHeight="1" x14ac:dyDescent="0.2"/>
    <row r="736" s="3" customFormat="1" ht="15.75" customHeight="1" x14ac:dyDescent="0.2"/>
    <row r="737" s="3" customFormat="1" ht="15.75" customHeight="1" x14ac:dyDescent="0.2"/>
    <row r="738" s="3" customFormat="1" ht="15.75" customHeight="1" x14ac:dyDescent="0.2"/>
    <row r="739" s="3" customFormat="1" ht="15.75" customHeight="1" x14ac:dyDescent="0.2"/>
    <row r="740" s="3" customFormat="1" ht="15.75" customHeight="1" x14ac:dyDescent="0.2"/>
    <row r="741" s="3" customFormat="1" ht="15.75" customHeight="1" x14ac:dyDescent="0.2"/>
    <row r="742" s="3" customFormat="1" ht="15.75" customHeight="1" x14ac:dyDescent="0.2"/>
    <row r="743" s="3" customFormat="1" ht="15.75" customHeight="1" x14ac:dyDescent="0.2"/>
    <row r="744" s="3" customFormat="1" ht="15.75" customHeight="1" x14ac:dyDescent="0.2"/>
    <row r="745" s="3" customFormat="1" ht="15.75" customHeight="1" x14ac:dyDescent="0.2"/>
    <row r="746" s="3" customFormat="1" ht="15.75" customHeight="1" x14ac:dyDescent="0.2"/>
    <row r="747" s="3" customFormat="1" ht="15.75" customHeight="1" x14ac:dyDescent="0.2"/>
    <row r="748" s="3" customFormat="1" ht="15.75" customHeight="1" x14ac:dyDescent="0.2"/>
    <row r="749" s="3" customFormat="1" ht="15.75" customHeight="1" x14ac:dyDescent="0.2"/>
    <row r="750" s="3" customFormat="1" ht="15.75" customHeight="1" x14ac:dyDescent="0.2"/>
    <row r="751" s="3" customFormat="1" ht="15.75" customHeight="1" x14ac:dyDescent="0.2"/>
    <row r="752" s="3" customFormat="1" ht="15.75" customHeight="1" x14ac:dyDescent="0.2"/>
    <row r="753" s="3" customFormat="1" ht="15.75" customHeight="1" x14ac:dyDescent="0.2"/>
    <row r="754" s="3" customFormat="1" ht="15.75" customHeight="1" x14ac:dyDescent="0.2"/>
    <row r="755" s="3" customFormat="1" ht="15.75" customHeight="1" x14ac:dyDescent="0.2"/>
    <row r="756" s="3" customFormat="1" ht="15.75" customHeight="1" x14ac:dyDescent="0.2"/>
    <row r="757" s="3" customFormat="1" ht="15.75" customHeight="1" x14ac:dyDescent="0.2"/>
    <row r="758" s="3" customFormat="1" ht="15.75" customHeight="1" x14ac:dyDescent="0.2"/>
    <row r="759" s="3" customFormat="1" ht="15.75" customHeight="1" x14ac:dyDescent="0.2"/>
    <row r="760" s="3" customFormat="1" ht="15.75" customHeight="1" x14ac:dyDescent="0.2"/>
    <row r="761" s="3" customFormat="1" ht="15.75" customHeight="1" x14ac:dyDescent="0.2"/>
    <row r="762" s="3" customFormat="1" ht="15.75" customHeight="1" x14ac:dyDescent="0.2"/>
    <row r="763" s="3" customFormat="1" ht="15.75" customHeight="1" x14ac:dyDescent="0.2"/>
    <row r="764" s="3" customFormat="1" ht="15.75" customHeight="1" x14ac:dyDescent="0.2"/>
    <row r="765" s="3" customFormat="1" ht="15.75" customHeight="1" x14ac:dyDescent="0.2"/>
    <row r="766" s="3" customFormat="1" ht="15.75" customHeight="1" x14ac:dyDescent="0.2"/>
    <row r="767" s="3" customFormat="1" ht="15.75" customHeight="1" x14ac:dyDescent="0.2"/>
    <row r="768" s="3" customFormat="1" ht="15.75" customHeight="1" x14ac:dyDescent="0.2"/>
    <row r="769" s="3" customFormat="1" ht="15.75" customHeight="1" x14ac:dyDescent="0.2"/>
    <row r="770" s="3" customFormat="1" ht="15.75" customHeight="1" x14ac:dyDescent="0.2"/>
    <row r="771" s="3" customFormat="1" ht="15.75" customHeight="1" x14ac:dyDescent="0.2"/>
    <row r="772" s="3" customFormat="1" ht="15.75" customHeight="1" x14ac:dyDescent="0.2"/>
    <row r="773" s="3" customFormat="1" ht="15.75" customHeight="1" x14ac:dyDescent="0.2"/>
    <row r="774" s="3" customFormat="1" ht="15.75" customHeight="1" x14ac:dyDescent="0.2"/>
    <row r="775" s="3" customFormat="1" ht="15.75" customHeight="1" x14ac:dyDescent="0.2"/>
    <row r="776" s="3" customFormat="1" ht="15.75" customHeight="1" x14ac:dyDescent="0.2"/>
    <row r="777" s="3" customFormat="1" ht="15.75" customHeight="1" x14ac:dyDescent="0.2"/>
    <row r="778" s="3" customFormat="1" ht="15.75" customHeight="1" x14ac:dyDescent="0.2"/>
    <row r="779" s="3" customFormat="1" ht="15.75" customHeight="1" x14ac:dyDescent="0.2"/>
    <row r="780" s="3" customFormat="1" ht="15.75" customHeight="1" x14ac:dyDescent="0.2"/>
    <row r="781" s="3" customFormat="1" ht="15.75" customHeight="1" x14ac:dyDescent="0.2"/>
    <row r="782" s="3" customFormat="1" ht="15.75" customHeight="1" x14ac:dyDescent="0.2"/>
    <row r="783" s="3" customFormat="1" ht="15.75" customHeight="1" x14ac:dyDescent="0.2"/>
    <row r="784" s="3" customFormat="1" ht="15.75" customHeight="1" x14ac:dyDescent="0.2"/>
    <row r="785" s="3" customFormat="1" ht="15.75" customHeight="1" x14ac:dyDescent="0.2"/>
    <row r="786" s="3" customFormat="1" ht="15.75" customHeight="1" x14ac:dyDescent="0.2"/>
    <row r="787" s="3" customFormat="1" ht="15.75" customHeight="1" x14ac:dyDescent="0.2"/>
    <row r="788" s="3" customFormat="1" ht="15.75" customHeight="1" x14ac:dyDescent="0.2"/>
    <row r="789" s="3" customFormat="1" ht="15.75" customHeight="1" x14ac:dyDescent="0.2"/>
    <row r="790" s="3" customFormat="1" ht="15.75" customHeight="1" x14ac:dyDescent="0.2"/>
    <row r="791" s="3" customFormat="1" ht="15.75" customHeight="1" x14ac:dyDescent="0.2"/>
    <row r="792" s="3" customFormat="1" ht="15.75" customHeight="1" x14ac:dyDescent="0.2"/>
    <row r="793" s="3" customFormat="1" ht="15.75" customHeight="1" x14ac:dyDescent="0.2"/>
    <row r="794" s="3" customFormat="1" ht="15.75" customHeight="1" x14ac:dyDescent="0.2"/>
    <row r="795" s="3" customFormat="1" ht="15.75" customHeight="1" x14ac:dyDescent="0.2"/>
    <row r="796" s="3" customFormat="1" ht="15.75" customHeight="1" x14ac:dyDescent="0.2"/>
    <row r="797" s="3" customFormat="1" ht="15.75" customHeight="1" x14ac:dyDescent="0.2"/>
    <row r="798" s="3" customFormat="1" ht="15.75" customHeight="1" x14ac:dyDescent="0.2"/>
    <row r="799" s="3" customFormat="1" ht="15.75" customHeight="1" x14ac:dyDescent="0.2"/>
    <row r="800" s="3" customFormat="1" ht="15.75" customHeight="1" x14ac:dyDescent="0.2"/>
    <row r="801" s="3" customFormat="1" ht="15.75" customHeight="1" x14ac:dyDescent="0.2"/>
    <row r="802" s="3" customFormat="1" ht="15.75" customHeight="1" x14ac:dyDescent="0.2"/>
    <row r="803" s="3" customFormat="1" ht="15.75" customHeight="1" x14ac:dyDescent="0.2"/>
    <row r="804" s="3" customFormat="1" ht="15.75" customHeight="1" x14ac:dyDescent="0.2"/>
    <row r="805" s="3" customFormat="1" ht="15.75" customHeight="1" x14ac:dyDescent="0.2"/>
    <row r="806" s="3" customFormat="1" ht="15.75" customHeight="1" x14ac:dyDescent="0.2"/>
    <row r="807" s="3" customFormat="1" ht="15.75" customHeight="1" x14ac:dyDescent="0.2"/>
    <row r="808" s="3" customFormat="1" ht="15.75" customHeight="1" x14ac:dyDescent="0.2"/>
    <row r="809" s="3" customFormat="1" ht="15.75" customHeight="1" x14ac:dyDescent="0.2"/>
    <row r="810" s="3" customFormat="1" ht="15.75" customHeight="1" x14ac:dyDescent="0.2"/>
    <row r="811" s="3" customFormat="1" ht="15.75" customHeight="1" x14ac:dyDescent="0.2"/>
    <row r="812" s="3" customFormat="1" ht="15.75" customHeight="1" x14ac:dyDescent="0.2"/>
    <row r="813" s="3" customFormat="1" ht="15.75" customHeight="1" x14ac:dyDescent="0.2"/>
    <row r="814" s="3" customFormat="1" ht="15.75" customHeight="1" x14ac:dyDescent="0.2"/>
    <row r="815" s="3" customFormat="1" ht="15.75" customHeight="1" x14ac:dyDescent="0.2"/>
    <row r="816" s="3" customFormat="1" ht="15.75" customHeight="1" x14ac:dyDescent="0.2"/>
    <row r="817" s="3" customFormat="1" ht="15.75" customHeight="1" x14ac:dyDescent="0.2"/>
    <row r="818" s="3" customFormat="1" ht="15.75" customHeight="1" x14ac:dyDescent="0.2"/>
    <row r="819" s="3" customFormat="1" ht="15.75" customHeight="1" x14ac:dyDescent="0.2"/>
    <row r="820" s="3" customFormat="1" ht="15.75" customHeight="1" x14ac:dyDescent="0.2"/>
    <row r="821" s="3" customFormat="1" ht="15.75" customHeight="1" x14ac:dyDescent="0.2"/>
    <row r="822" s="3" customFormat="1" ht="15.75" customHeight="1" x14ac:dyDescent="0.2"/>
    <row r="823" s="3" customFormat="1" ht="15.75" customHeight="1" x14ac:dyDescent="0.2"/>
    <row r="824" s="3" customFormat="1" ht="15.75" customHeight="1" x14ac:dyDescent="0.2"/>
    <row r="825" s="3" customFormat="1" ht="15.75" customHeight="1" x14ac:dyDescent="0.2"/>
    <row r="826" s="3" customFormat="1" ht="15.75" customHeight="1" x14ac:dyDescent="0.2"/>
    <row r="827" s="3" customFormat="1" ht="15.75" customHeight="1" x14ac:dyDescent="0.2"/>
    <row r="828" s="3" customFormat="1" ht="15.75" customHeight="1" x14ac:dyDescent="0.2"/>
    <row r="829" s="3" customFormat="1" ht="15.75" customHeight="1" x14ac:dyDescent="0.2"/>
    <row r="830" s="3" customFormat="1" ht="15.75" customHeight="1" x14ac:dyDescent="0.2"/>
    <row r="831" s="3" customFormat="1" ht="15.75" customHeight="1" x14ac:dyDescent="0.2"/>
    <row r="832" s="3" customFormat="1" ht="15.75" customHeight="1" x14ac:dyDescent="0.2"/>
    <row r="833" s="3" customFormat="1" ht="15.75" customHeight="1" x14ac:dyDescent="0.2"/>
    <row r="834" s="3" customFormat="1" ht="15.75" customHeight="1" x14ac:dyDescent="0.2"/>
    <row r="835" s="3" customFormat="1" ht="15.75" customHeight="1" x14ac:dyDescent="0.2"/>
    <row r="836" s="3" customFormat="1" ht="15.75" customHeight="1" x14ac:dyDescent="0.2"/>
    <row r="837" s="3" customFormat="1" ht="15.75" customHeight="1" x14ac:dyDescent="0.2"/>
    <row r="838" s="3" customFormat="1" ht="15.75" customHeight="1" x14ac:dyDescent="0.2"/>
    <row r="839" s="3" customFormat="1" ht="15.75" customHeight="1" x14ac:dyDescent="0.2"/>
    <row r="840" s="3" customFormat="1" ht="15.75" customHeight="1" x14ac:dyDescent="0.2"/>
    <row r="841" s="3" customFormat="1" ht="15.75" customHeight="1" x14ac:dyDescent="0.2"/>
    <row r="842" s="3" customFormat="1" ht="15.75" customHeight="1" x14ac:dyDescent="0.2"/>
    <row r="843" s="3" customFormat="1" ht="15.75" customHeight="1" x14ac:dyDescent="0.2"/>
    <row r="844" s="3" customFormat="1" ht="15.75" customHeight="1" x14ac:dyDescent="0.2"/>
    <row r="845" s="3" customFormat="1" ht="15.75" customHeight="1" x14ac:dyDescent="0.2"/>
    <row r="846" s="3" customFormat="1" ht="15.75" customHeight="1" x14ac:dyDescent="0.2"/>
    <row r="847" s="3" customFormat="1" ht="15.75" customHeight="1" x14ac:dyDescent="0.2"/>
    <row r="848" s="3" customFormat="1" ht="15.75" customHeight="1" x14ac:dyDescent="0.2"/>
    <row r="849" s="3" customFormat="1" ht="15.75" customHeight="1" x14ac:dyDescent="0.2"/>
    <row r="850" s="3" customFormat="1" ht="15.75" customHeight="1" x14ac:dyDescent="0.2"/>
    <row r="851" s="3" customFormat="1" ht="15.75" customHeight="1" x14ac:dyDescent="0.2"/>
    <row r="852" s="3" customFormat="1" ht="15.75" customHeight="1" x14ac:dyDescent="0.2"/>
    <row r="853" s="3" customFormat="1" ht="15.75" customHeight="1" x14ac:dyDescent="0.2"/>
    <row r="854" s="3" customFormat="1" ht="15.75" customHeight="1" x14ac:dyDescent="0.2"/>
    <row r="855" s="3" customFormat="1" ht="15.75" customHeight="1" x14ac:dyDescent="0.2"/>
    <row r="856" s="3" customFormat="1" ht="15.75" customHeight="1" x14ac:dyDescent="0.2"/>
    <row r="857" s="3" customFormat="1" ht="15.75" customHeight="1" x14ac:dyDescent="0.2"/>
    <row r="858" s="3" customFormat="1" ht="15.75" customHeight="1" x14ac:dyDescent="0.2"/>
    <row r="859" s="3" customFormat="1" ht="15.75" customHeight="1" x14ac:dyDescent="0.2"/>
    <row r="860" s="3" customFormat="1" ht="15.75" customHeight="1" x14ac:dyDescent="0.2"/>
    <row r="861" s="3" customFormat="1" ht="15.75" customHeight="1" x14ac:dyDescent="0.2"/>
    <row r="862" s="3" customFormat="1" ht="15.75" customHeight="1" x14ac:dyDescent="0.2"/>
    <row r="863" s="3" customFormat="1" ht="15.75" customHeight="1" x14ac:dyDescent="0.2"/>
    <row r="864" s="3" customFormat="1" ht="15.75" customHeight="1" x14ac:dyDescent="0.2"/>
    <row r="865" s="3" customFormat="1" ht="15.75" customHeight="1" x14ac:dyDescent="0.2"/>
    <row r="866" s="3" customFormat="1" ht="15.75" customHeight="1" x14ac:dyDescent="0.2"/>
    <row r="867" s="3" customFormat="1" ht="15.75" customHeight="1" x14ac:dyDescent="0.2"/>
    <row r="868" s="3" customFormat="1" ht="15.75" customHeight="1" x14ac:dyDescent="0.2"/>
    <row r="869" s="3" customFormat="1" ht="15.75" customHeight="1" x14ac:dyDescent="0.2"/>
    <row r="870" s="3" customFormat="1" ht="15.75" customHeight="1" x14ac:dyDescent="0.2"/>
    <row r="871" s="3" customFormat="1" ht="15.75" customHeight="1" x14ac:dyDescent="0.2"/>
    <row r="872" s="3" customFormat="1" ht="15.75" customHeight="1" x14ac:dyDescent="0.2"/>
    <row r="873" s="3" customFormat="1" ht="15.75" customHeight="1" x14ac:dyDescent="0.2"/>
    <row r="874" s="3" customFormat="1" ht="15.75" customHeight="1" x14ac:dyDescent="0.2"/>
    <row r="875" s="3" customFormat="1" ht="15.75" customHeight="1" x14ac:dyDescent="0.2"/>
    <row r="876" s="3" customFormat="1" ht="15.75" customHeight="1" x14ac:dyDescent="0.2"/>
    <row r="877" s="3" customFormat="1" ht="15.75" customHeight="1" x14ac:dyDescent="0.2"/>
    <row r="878" s="3" customFormat="1" ht="15.75" customHeight="1" x14ac:dyDescent="0.2"/>
    <row r="879" s="3" customFormat="1" ht="15.75" customHeight="1" x14ac:dyDescent="0.2"/>
    <row r="880" s="3" customFormat="1" ht="15.75" customHeight="1" x14ac:dyDescent="0.2"/>
    <row r="881" s="3" customFormat="1" ht="15.75" customHeight="1" x14ac:dyDescent="0.2"/>
    <row r="882" s="3" customFormat="1" ht="15.75" customHeight="1" x14ac:dyDescent="0.2"/>
    <row r="883" s="3" customFormat="1" ht="15.75" customHeight="1" x14ac:dyDescent="0.2"/>
    <row r="884" s="3" customFormat="1" ht="15.75" customHeight="1" x14ac:dyDescent="0.2"/>
    <row r="885" s="3" customFormat="1" ht="15.75" customHeight="1" x14ac:dyDescent="0.2"/>
    <row r="886" s="3" customFormat="1" ht="15.75" customHeight="1" x14ac:dyDescent="0.2"/>
    <row r="887" s="3" customFormat="1" ht="15.75" customHeight="1" x14ac:dyDescent="0.2"/>
    <row r="888" s="3" customFormat="1" ht="15.75" customHeight="1" x14ac:dyDescent="0.2"/>
    <row r="889" s="3" customFormat="1" ht="15.75" customHeight="1" x14ac:dyDescent="0.2"/>
    <row r="890" s="3" customFormat="1" ht="15.75" customHeight="1" x14ac:dyDescent="0.2"/>
    <row r="891" s="3" customFormat="1" ht="15.75" customHeight="1" x14ac:dyDescent="0.2"/>
    <row r="892" s="3" customFormat="1" ht="15.75" customHeight="1" x14ac:dyDescent="0.2"/>
    <row r="893" s="3" customFormat="1" ht="15.75" customHeight="1" x14ac:dyDescent="0.2"/>
    <row r="894" s="3" customFormat="1" ht="15.75" customHeight="1" x14ac:dyDescent="0.2"/>
    <row r="895" s="3" customFormat="1" ht="15.75" customHeight="1" x14ac:dyDescent="0.2"/>
    <row r="896" s="3" customFormat="1" ht="15.75" customHeight="1" x14ac:dyDescent="0.2"/>
    <row r="897" s="3" customFormat="1" ht="15.75" customHeight="1" x14ac:dyDescent="0.2"/>
    <row r="898" s="3" customFormat="1" ht="15.75" customHeight="1" x14ac:dyDescent="0.2"/>
    <row r="899" s="3" customFormat="1" ht="15.75" customHeight="1" x14ac:dyDescent="0.2"/>
    <row r="900" s="3" customFormat="1" ht="15.75" customHeight="1" x14ac:dyDescent="0.2"/>
    <row r="901" s="3" customFormat="1" ht="15.75" customHeight="1" x14ac:dyDescent="0.2"/>
    <row r="902" s="3" customFormat="1" ht="15.75" customHeight="1" x14ac:dyDescent="0.2"/>
    <row r="903" s="3" customFormat="1" ht="15.75" customHeight="1" x14ac:dyDescent="0.2"/>
    <row r="904" s="3" customFormat="1" ht="15.75" customHeight="1" x14ac:dyDescent="0.2"/>
    <row r="905" s="3" customFormat="1" ht="15.75" customHeight="1" x14ac:dyDescent="0.2"/>
    <row r="906" s="3" customFormat="1" ht="15.75" customHeight="1" x14ac:dyDescent="0.2"/>
    <row r="907" s="3" customFormat="1" ht="15.75" customHeight="1" x14ac:dyDescent="0.2"/>
    <row r="908" s="3" customFormat="1" ht="15.75" customHeight="1" x14ac:dyDescent="0.2"/>
    <row r="909" s="3" customFormat="1" ht="15.75" customHeight="1" x14ac:dyDescent="0.2"/>
    <row r="910" s="3" customFormat="1" ht="15.75" customHeight="1" x14ac:dyDescent="0.2"/>
    <row r="911" s="3" customFormat="1" ht="15.75" customHeight="1" x14ac:dyDescent="0.2"/>
    <row r="912" s="3" customFormat="1" ht="15.75" customHeight="1" x14ac:dyDescent="0.2"/>
    <row r="913" s="3" customFormat="1" ht="15.75" customHeight="1" x14ac:dyDescent="0.2"/>
    <row r="914" s="3" customFormat="1" ht="15.75" customHeight="1" x14ac:dyDescent="0.2"/>
    <row r="915" s="3" customFormat="1" ht="15.75" customHeight="1" x14ac:dyDescent="0.2"/>
    <row r="916" s="3" customFormat="1" ht="15.75" customHeight="1" x14ac:dyDescent="0.2"/>
    <row r="917" s="3" customFormat="1" ht="15.75" customHeight="1" x14ac:dyDescent="0.2"/>
    <row r="918" s="3" customFormat="1" ht="15.75" customHeight="1" x14ac:dyDescent="0.2"/>
    <row r="919" s="3" customFormat="1" ht="15.75" customHeight="1" x14ac:dyDescent="0.2"/>
    <row r="920" s="3" customFormat="1" ht="15.75" customHeight="1" x14ac:dyDescent="0.2"/>
    <row r="921" s="3" customFormat="1" ht="15.75" customHeight="1" x14ac:dyDescent="0.2"/>
    <row r="922" s="3" customFormat="1" ht="15.75" customHeight="1" x14ac:dyDescent="0.2"/>
    <row r="923" s="3" customFormat="1" ht="15.75" customHeight="1" x14ac:dyDescent="0.2"/>
    <row r="924" s="3" customFormat="1" ht="15.75" customHeight="1" x14ac:dyDescent="0.2"/>
    <row r="925" s="3" customFormat="1" ht="15.75" customHeight="1" x14ac:dyDescent="0.2"/>
    <row r="926" s="3" customFormat="1" ht="15.75" customHeight="1" x14ac:dyDescent="0.2"/>
    <row r="927" s="3" customFormat="1" ht="15.75" customHeight="1" x14ac:dyDescent="0.2"/>
    <row r="928" s="3" customFormat="1" ht="15.75" customHeight="1" x14ac:dyDescent="0.2"/>
    <row r="929" s="3" customFormat="1" ht="15.75" customHeight="1" x14ac:dyDescent="0.2"/>
    <row r="930" s="3" customFormat="1" ht="15.75" customHeight="1" x14ac:dyDescent="0.2"/>
    <row r="931" s="3" customFormat="1" ht="15.75" customHeight="1" x14ac:dyDescent="0.2"/>
    <row r="932" s="3" customFormat="1" ht="15.75" customHeight="1" x14ac:dyDescent="0.2"/>
    <row r="933" s="3" customFormat="1" ht="15.75" customHeight="1" x14ac:dyDescent="0.2"/>
    <row r="934" s="3" customFormat="1" ht="15.75" customHeight="1" x14ac:dyDescent="0.2"/>
    <row r="935" s="3" customFormat="1" ht="15.75" customHeight="1" x14ac:dyDescent="0.2"/>
    <row r="936" s="3" customFormat="1" ht="15.75" customHeight="1" x14ac:dyDescent="0.2"/>
    <row r="937" s="3" customFormat="1" ht="15.75" customHeight="1" x14ac:dyDescent="0.2"/>
    <row r="938" s="3" customFormat="1" ht="15.75" customHeight="1" x14ac:dyDescent="0.2"/>
    <row r="939" s="3" customFormat="1" ht="15.75" customHeight="1" x14ac:dyDescent="0.2"/>
    <row r="940" s="3" customFormat="1" ht="15.75" customHeight="1" x14ac:dyDescent="0.2"/>
    <row r="941" s="3" customFormat="1" ht="15.75" customHeight="1" x14ac:dyDescent="0.2"/>
    <row r="942" s="3" customFormat="1" ht="15.75" customHeight="1" x14ac:dyDescent="0.2"/>
    <row r="943" s="3" customFormat="1" ht="15.75" customHeight="1" x14ac:dyDescent="0.2"/>
    <row r="944" s="3" customFormat="1" ht="15.75" customHeight="1" x14ac:dyDescent="0.2"/>
    <row r="945" s="3" customFormat="1" ht="15.75" customHeight="1" x14ac:dyDescent="0.2"/>
    <row r="946" s="3" customFormat="1" ht="15.75" customHeight="1" x14ac:dyDescent="0.2"/>
    <row r="947" s="3" customFormat="1" ht="15.75" customHeight="1" x14ac:dyDescent="0.2"/>
    <row r="948" s="3" customFormat="1" ht="15.75" customHeight="1" x14ac:dyDescent="0.2"/>
    <row r="949" s="3" customFormat="1" ht="15.75" customHeight="1" x14ac:dyDescent="0.2"/>
    <row r="950" s="3" customFormat="1" ht="15.75" customHeight="1" x14ac:dyDescent="0.2"/>
    <row r="951" s="3" customFormat="1" ht="15.75" customHeight="1" x14ac:dyDescent="0.2"/>
    <row r="952" s="3" customFormat="1" ht="15.75" customHeight="1" x14ac:dyDescent="0.2"/>
    <row r="953" s="3" customFormat="1" ht="15.75" customHeight="1" x14ac:dyDescent="0.2"/>
    <row r="954" s="3" customFormat="1" ht="15.75" customHeight="1" x14ac:dyDescent="0.2"/>
    <row r="955" s="3" customFormat="1" ht="15.75" customHeight="1" x14ac:dyDescent="0.2"/>
    <row r="956" s="3" customFormat="1" ht="15.75" customHeight="1" x14ac:dyDescent="0.2"/>
    <row r="957" s="3" customFormat="1" ht="15.75" customHeight="1" x14ac:dyDescent="0.2"/>
    <row r="958" s="3" customFormat="1" ht="15.75" customHeight="1" x14ac:dyDescent="0.2"/>
    <row r="959" s="3" customFormat="1" ht="15.75" customHeight="1" x14ac:dyDescent="0.2"/>
    <row r="960" s="3" customFormat="1" ht="15.75" customHeight="1" x14ac:dyDescent="0.2"/>
    <row r="961" s="3" customFormat="1" ht="15.75" customHeight="1" x14ac:dyDescent="0.2"/>
    <row r="962" s="3" customFormat="1" ht="15.75" customHeight="1" x14ac:dyDescent="0.2"/>
    <row r="963" s="3" customFormat="1" ht="15.75" customHeight="1" x14ac:dyDescent="0.2"/>
    <row r="964" s="3" customFormat="1" ht="15.75" customHeight="1" x14ac:dyDescent="0.2"/>
    <row r="965" s="3" customFormat="1" ht="15.75" customHeight="1" x14ac:dyDescent="0.2"/>
    <row r="966" s="3" customFormat="1" ht="15.75" customHeight="1" x14ac:dyDescent="0.2"/>
    <row r="967" s="3" customFormat="1" ht="15.75" customHeight="1" x14ac:dyDescent="0.2"/>
    <row r="968" s="3" customFormat="1" ht="15.75" customHeight="1" x14ac:dyDescent="0.2"/>
    <row r="969" s="3" customFormat="1" ht="15.75" customHeight="1" x14ac:dyDescent="0.2"/>
    <row r="970" s="3" customFormat="1" ht="15.75" customHeight="1" x14ac:dyDescent="0.2"/>
    <row r="971" s="3" customFormat="1" ht="15.75" customHeight="1" x14ac:dyDescent="0.2"/>
    <row r="972" s="3" customFormat="1" ht="15.75" customHeight="1" x14ac:dyDescent="0.2"/>
    <row r="973" s="3" customFormat="1" ht="15.75" customHeight="1" x14ac:dyDescent="0.2"/>
    <row r="974" s="3" customFormat="1" ht="15.75" customHeight="1" x14ac:dyDescent="0.2"/>
    <row r="975" s="3" customFormat="1" ht="15.75" customHeight="1" x14ac:dyDescent="0.2"/>
    <row r="976" s="3" customFormat="1" ht="15.75" customHeight="1" x14ac:dyDescent="0.2"/>
    <row r="977" s="3" customFormat="1" ht="15.75" customHeight="1" x14ac:dyDescent="0.2"/>
    <row r="978" s="3" customFormat="1" ht="15.75" customHeight="1" x14ac:dyDescent="0.2"/>
    <row r="979" s="3" customFormat="1" ht="15.75" customHeight="1" x14ac:dyDescent="0.2"/>
    <row r="980" s="3" customFormat="1" ht="15.75" customHeight="1" x14ac:dyDescent="0.2"/>
    <row r="981" s="3" customFormat="1" ht="15.75" customHeight="1" x14ac:dyDescent="0.2"/>
    <row r="982" s="3" customFormat="1" ht="15.75" customHeight="1" x14ac:dyDescent="0.2"/>
    <row r="983" s="3" customFormat="1" ht="15.75" customHeight="1" x14ac:dyDescent="0.2"/>
    <row r="984" s="3" customFormat="1" ht="15.75" customHeight="1" x14ac:dyDescent="0.2"/>
    <row r="985" s="3" customFormat="1" ht="15.75" customHeight="1" x14ac:dyDescent="0.2"/>
    <row r="986" s="3" customFormat="1" ht="15.75" customHeight="1" x14ac:dyDescent="0.2"/>
    <row r="987" s="3" customFormat="1" ht="15.75" customHeight="1" x14ac:dyDescent="0.2"/>
    <row r="988" s="3" customFormat="1" ht="15.75" customHeight="1" x14ac:dyDescent="0.2"/>
    <row r="989" s="3" customFormat="1" ht="15.75" customHeight="1" x14ac:dyDescent="0.2"/>
    <row r="990" s="3" customFormat="1" ht="15.75" customHeight="1" x14ac:dyDescent="0.2"/>
    <row r="991" s="3" customFormat="1" ht="15.75" customHeight="1" x14ac:dyDescent="0.2"/>
    <row r="992" s="3" customFormat="1" ht="15.75" customHeight="1" x14ac:dyDescent="0.2"/>
    <row r="993" s="3" customFormat="1" ht="15.75" customHeight="1" x14ac:dyDescent="0.2"/>
    <row r="994" s="3" customFormat="1" ht="15.75" customHeight="1" x14ac:dyDescent="0.2"/>
    <row r="995" s="3" customFormat="1" ht="15.75" customHeight="1" x14ac:dyDescent="0.2"/>
    <row r="996" s="3" customFormat="1" ht="15.75" customHeight="1" x14ac:dyDescent="0.2"/>
    <row r="997" s="3" customFormat="1" ht="15.75" customHeight="1" x14ac:dyDescent="0.2"/>
    <row r="998" s="3" customFormat="1" ht="15.75" customHeight="1" x14ac:dyDescent="0.2"/>
    <row r="999" s="3" customFormat="1" ht="15.75" customHeight="1" x14ac:dyDescent="0.2"/>
    <row r="1000" s="3" customFormat="1" ht="15.75" customHeight="1" x14ac:dyDescent="0.2"/>
  </sheetData>
  <mergeCells count="2">
    <mergeCell ref="B2:E2"/>
    <mergeCell ref="B4:E4"/>
  </mergeCells>
  <conditionalFormatting sqref="E9">
    <cfRule type="cellIs" dxfId="51" priority="55" operator="greaterThan">
      <formula>0</formula>
    </cfRule>
    <cfRule type="cellIs" dxfId="50" priority="56" operator="lessThan">
      <formula>0</formula>
    </cfRule>
  </conditionalFormatting>
  <conditionalFormatting sqref="E11:E52">
    <cfRule type="cellIs" dxfId="49" priority="29" operator="lessThan">
      <formula>0</formula>
    </cfRule>
    <cfRule type="cellIs" dxfId="48" priority="30" operator="greaterThan">
      <formula>0</formula>
    </cfRule>
  </conditionalFormatting>
  <conditionalFormatting sqref="G9">
    <cfRule type="cellIs" dxfId="47" priority="58" operator="lessThan">
      <formula>0</formula>
    </cfRule>
    <cfRule type="cellIs" dxfId="46" priority="57" operator="greaterThan">
      <formula>0</formula>
    </cfRule>
  </conditionalFormatting>
  <conditionalFormatting sqref="G11:G52">
    <cfRule type="cellIs" dxfId="45" priority="32" operator="greaterThan">
      <formula>0</formula>
    </cfRule>
    <cfRule type="cellIs" dxfId="44" priority="31" operator="lessThan">
      <formula>0</formula>
    </cfRule>
  </conditionalFormatting>
  <conditionalFormatting sqref="I9">
    <cfRule type="cellIs" dxfId="43" priority="60" operator="lessThan">
      <formula>0</formula>
    </cfRule>
    <cfRule type="cellIs" dxfId="42" priority="59" operator="greaterThan">
      <formula>0</formula>
    </cfRule>
  </conditionalFormatting>
  <conditionalFormatting sqref="I11:I52">
    <cfRule type="cellIs" dxfId="41" priority="33" operator="lessThan">
      <formula>0</formula>
    </cfRule>
    <cfRule type="cellIs" dxfId="40" priority="34" operator="greaterThan">
      <formula>0</formula>
    </cfRule>
  </conditionalFormatting>
  <conditionalFormatting sqref="K9">
    <cfRule type="cellIs" dxfId="39" priority="62" operator="lessThan">
      <formula>0</formula>
    </cfRule>
    <cfRule type="cellIs" dxfId="38" priority="61" operator="greaterThan">
      <formula>0</formula>
    </cfRule>
  </conditionalFormatting>
  <conditionalFormatting sqref="K11:K52">
    <cfRule type="cellIs" dxfId="37" priority="36" operator="greaterThan">
      <formula>0</formula>
    </cfRule>
    <cfRule type="cellIs" dxfId="36" priority="35" operator="lessThan">
      <formula>0</formula>
    </cfRule>
  </conditionalFormatting>
  <conditionalFormatting sqref="M9">
    <cfRule type="cellIs" dxfId="35" priority="64" operator="lessThan">
      <formula>0</formula>
    </cfRule>
    <cfRule type="cellIs" dxfId="34" priority="63" operator="greaterThan">
      <formula>0</formula>
    </cfRule>
  </conditionalFormatting>
  <conditionalFormatting sqref="M11:M52">
    <cfRule type="cellIs" dxfId="33" priority="37" operator="lessThan">
      <formula>0</formula>
    </cfRule>
    <cfRule type="cellIs" dxfId="32" priority="38" operator="greaterThan">
      <formula>0</formula>
    </cfRule>
  </conditionalFormatting>
  <conditionalFormatting sqref="O9">
    <cfRule type="cellIs" dxfId="31" priority="66" operator="lessThan">
      <formula>0</formula>
    </cfRule>
    <cfRule type="cellIs" dxfId="30" priority="65" operator="greaterThan">
      <formula>0</formula>
    </cfRule>
  </conditionalFormatting>
  <conditionalFormatting sqref="O11:O52">
    <cfRule type="cellIs" dxfId="29" priority="40" operator="greaterThan">
      <formula>0</formula>
    </cfRule>
    <cfRule type="cellIs" dxfId="28" priority="39" operator="lessThan">
      <formula>0</formula>
    </cfRule>
  </conditionalFormatting>
  <conditionalFormatting sqref="Q9">
    <cfRule type="cellIs" dxfId="27" priority="68" operator="lessThan">
      <formula>0</formula>
    </cfRule>
    <cfRule type="cellIs" dxfId="26" priority="67" operator="greaterThan">
      <formula>0</formula>
    </cfRule>
  </conditionalFormatting>
  <conditionalFormatting sqref="Q11:Q52">
    <cfRule type="cellIs" dxfId="25" priority="42" operator="greaterThan">
      <formula>0</formula>
    </cfRule>
    <cfRule type="cellIs" dxfId="24" priority="41" operator="lessThan">
      <formula>0</formula>
    </cfRule>
  </conditionalFormatting>
  <conditionalFormatting sqref="S9">
    <cfRule type="cellIs" dxfId="23" priority="70" operator="lessThan">
      <formula>0</formula>
    </cfRule>
    <cfRule type="cellIs" dxfId="22" priority="69" operator="greaterThan">
      <formula>0</formula>
    </cfRule>
  </conditionalFormatting>
  <conditionalFormatting sqref="S11:S52">
    <cfRule type="cellIs" dxfId="21" priority="44" operator="greaterThan">
      <formula>0</formula>
    </cfRule>
    <cfRule type="cellIs" dxfId="20" priority="43" operator="lessThan">
      <formula>0</formula>
    </cfRule>
  </conditionalFormatting>
  <conditionalFormatting sqref="U9">
    <cfRule type="cellIs" dxfId="19" priority="71" operator="greaterThan">
      <formula>0</formula>
    </cfRule>
    <cfRule type="cellIs" dxfId="18" priority="72" operator="lessThan">
      <formula>0</formula>
    </cfRule>
  </conditionalFormatting>
  <conditionalFormatting sqref="U11:U52">
    <cfRule type="cellIs" dxfId="17" priority="46" operator="greaterThan">
      <formula>0</formula>
    </cfRule>
    <cfRule type="cellIs" dxfId="16" priority="45" operator="lessThan">
      <formula>0</formula>
    </cfRule>
  </conditionalFormatting>
  <conditionalFormatting sqref="W9">
    <cfRule type="cellIs" dxfId="15" priority="73" operator="greaterThan">
      <formula>0</formula>
    </cfRule>
    <cfRule type="cellIs" dxfId="14" priority="74" operator="lessThan">
      <formula>0</formula>
    </cfRule>
  </conditionalFormatting>
  <conditionalFormatting sqref="W11:W52">
    <cfRule type="cellIs" dxfId="13" priority="48" operator="greaterThan">
      <formula>0</formula>
    </cfRule>
    <cfRule type="cellIs" dxfId="12" priority="47" operator="lessThan">
      <formula>0</formula>
    </cfRule>
  </conditionalFormatting>
  <conditionalFormatting sqref="Y9">
    <cfRule type="cellIs" dxfId="11" priority="75" operator="greaterThan">
      <formula>0</formula>
    </cfRule>
    <cfRule type="cellIs" dxfId="10" priority="76" operator="lessThan">
      <formula>0</formula>
    </cfRule>
  </conditionalFormatting>
  <conditionalFormatting sqref="Y11:Y52">
    <cfRule type="cellIs" dxfId="9" priority="50" operator="greaterThan">
      <formula>0</formula>
    </cfRule>
    <cfRule type="cellIs" dxfId="8" priority="49" operator="lessThan">
      <formula>0</formula>
    </cfRule>
  </conditionalFormatting>
  <conditionalFormatting sqref="AA9">
    <cfRule type="cellIs" dxfId="7" priority="77" operator="greaterThan">
      <formula>0</formula>
    </cfRule>
    <cfRule type="cellIs" dxfId="6" priority="78" operator="lessThan">
      <formula>0</formula>
    </cfRule>
  </conditionalFormatting>
  <conditionalFormatting sqref="AA11:AA52">
    <cfRule type="cellIs" dxfId="5" priority="52" operator="greaterThan">
      <formula>0</formula>
    </cfRule>
    <cfRule type="cellIs" dxfId="4" priority="51" operator="lessThan">
      <formula>0</formula>
    </cfRule>
  </conditionalFormatting>
  <conditionalFormatting sqref="AC9">
    <cfRule type="cellIs" dxfId="3" priority="79" operator="greaterThan">
      <formula>0</formula>
    </cfRule>
    <cfRule type="cellIs" dxfId="2" priority="80" operator="lessThan">
      <formula>0</formula>
    </cfRule>
  </conditionalFormatting>
  <conditionalFormatting sqref="AC11:AC52">
    <cfRule type="cellIs" dxfId="1" priority="54" operator="greaterThan">
      <formula>0</formula>
    </cfRule>
    <cfRule type="cellIs" dxfId="0" priority="53" operator="lessThan">
      <formula>0</formula>
    </cfRule>
  </conditionalFormatting>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000"/>
  <sheetViews>
    <sheetView showGridLines="0" topLeftCell="A70" zoomScale="130" zoomScaleNormal="130" workbookViewId="0">
      <selection activeCell="C85" sqref="C85"/>
    </sheetView>
  </sheetViews>
  <sheetFormatPr baseColWidth="10" defaultColWidth="14.5" defaultRowHeight="15" customHeight="1" x14ac:dyDescent="0.2"/>
  <cols>
    <col min="1" max="1" width="3" style="3" customWidth="1"/>
    <col min="2" max="2" width="28" style="3" customWidth="1"/>
    <col min="3" max="3" width="14" style="3" customWidth="1"/>
    <col min="4" max="6" width="13" style="3" customWidth="1"/>
    <col min="7" max="7" width="14" style="3" customWidth="1"/>
    <col min="8" max="26" width="8.6640625" style="3" customWidth="1"/>
    <col min="27" max="27" width="14.5" style="3" customWidth="1"/>
    <col min="28" max="16384" width="14.5" style="3"/>
  </cols>
  <sheetData>
    <row r="1" spans="2:7" ht="14" customHeight="1" x14ac:dyDescent="0.2"/>
    <row r="2" spans="2:7" ht="30" customHeight="1" x14ac:dyDescent="0.3">
      <c r="B2" s="205" t="s">
        <v>203</v>
      </c>
      <c r="C2" s="206"/>
      <c r="D2" s="206"/>
      <c r="E2" s="206"/>
      <c r="F2" s="206"/>
      <c r="G2" s="206"/>
    </row>
    <row r="5" spans="2:7" ht="15.75" customHeight="1" x14ac:dyDescent="0.2">
      <c r="B5" s="208" t="s">
        <v>204</v>
      </c>
      <c r="C5" s="172"/>
      <c r="D5" s="172"/>
      <c r="E5" s="172"/>
      <c r="F5" s="172"/>
      <c r="G5" s="172"/>
    </row>
    <row r="6" spans="2:7" ht="15" customHeight="1" x14ac:dyDescent="0.2">
      <c r="B6" s="213" t="s">
        <v>205</v>
      </c>
      <c r="C6" s="172"/>
      <c r="D6" s="172"/>
      <c r="E6" s="172"/>
      <c r="F6" s="172"/>
      <c r="G6" s="172"/>
    </row>
    <row r="8" spans="2:7" ht="15" customHeight="1" x14ac:dyDescent="0.2">
      <c r="B8" s="21" t="s">
        <v>2</v>
      </c>
      <c r="C8" s="21" t="s">
        <v>206</v>
      </c>
      <c r="D8" s="21" t="s">
        <v>110</v>
      </c>
      <c r="E8" s="21" t="s">
        <v>207</v>
      </c>
      <c r="F8" s="21"/>
    </row>
    <row r="10" spans="2:7" ht="15" customHeight="1" x14ac:dyDescent="0.2">
      <c r="B10" s="207" t="s">
        <v>208</v>
      </c>
      <c r="C10" s="172"/>
      <c r="D10" s="172"/>
      <c r="E10" s="172"/>
      <c r="F10" s="172"/>
      <c r="G10" s="172"/>
    </row>
    <row r="11" spans="2:7" ht="15" customHeight="1" x14ac:dyDescent="0.2">
      <c r="B11" s="22" t="s">
        <v>32</v>
      </c>
      <c r="C11" s="23">
        <f>'💰 Calculadora Estado Financier'!D24</f>
        <v>240</v>
      </c>
      <c r="D11" s="24" t="s">
        <v>110</v>
      </c>
      <c r="E11" s="25">
        <v>0</v>
      </c>
      <c r="F11" s="3" t="s">
        <v>137</v>
      </c>
    </row>
    <row r="12" spans="2:7" ht="15" customHeight="1" x14ac:dyDescent="0.2">
      <c r="B12" s="22" t="s">
        <v>33</v>
      </c>
      <c r="C12" s="23">
        <f>'💰 Calculadora Estado Financier'!D25</f>
        <v>25</v>
      </c>
      <c r="D12" s="24" t="s">
        <v>110</v>
      </c>
      <c r="E12" s="25">
        <v>25</v>
      </c>
      <c r="F12" s="3" t="s">
        <v>137</v>
      </c>
    </row>
    <row r="13" spans="2:7" ht="15" customHeight="1" x14ac:dyDescent="0.2">
      <c r="B13" s="22" t="s">
        <v>34</v>
      </c>
      <c r="C13" s="23">
        <f>'💰 Calculadora Estado Financier'!D26</f>
        <v>120</v>
      </c>
      <c r="D13" s="24" t="s">
        <v>110</v>
      </c>
      <c r="E13" s="25">
        <v>120</v>
      </c>
      <c r="F13" s="3" t="s">
        <v>137</v>
      </c>
    </row>
    <row r="14" spans="2:7" ht="15" customHeight="1" x14ac:dyDescent="0.2">
      <c r="B14" s="22" t="s">
        <v>35</v>
      </c>
      <c r="C14" s="23">
        <f>'💰 Calculadora Estado Financier'!D27</f>
        <v>200</v>
      </c>
      <c r="D14" s="24" t="s">
        <v>110</v>
      </c>
      <c r="E14" s="25">
        <v>200</v>
      </c>
      <c r="F14" s="3" t="s">
        <v>137</v>
      </c>
    </row>
    <row r="15" spans="2:7" ht="15" customHeight="1" x14ac:dyDescent="0.2">
      <c r="B15" s="22" t="s">
        <v>36</v>
      </c>
      <c r="C15" s="23">
        <f>'💰 Calculadora Estado Financier'!D28</f>
        <v>50</v>
      </c>
      <c r="D15" s="24" t="s">
        <v>110</v>
      </c>
      <c r="E15" s="25">
        <v>50</v>
      </c>
      <c r="F15" s="3" t="s">
        <v>137</v>
      </c>
    </row>
    <row r="16" spans="2:7" ht="15" customHeight="1" x14ac:dyDescent="0.2">
      <c r="B16" s="212" t="s">
        <v>209</v>
      </c>
      <c r="C16" s="172"/>
      <c r="D16" s="172"/>
      <c r="E16" s="147">
        <f>SUM(C11:C15)-SUM(E11:E15)</f>
        <v>240</v>
      </c>
      <c r="F16" s="3" t="s">
        <v>137</v>
      </c>
    </row>
    <row r="18" spans="2:7" ht="15" customHeight="1" x14ac:dyDescent="0.2">
      <c r="B18" s="211" t="s">
        <v>210</v>
      </c>
      <c r="C18" s="172"/>
      <c r="D18" s="172"/>
      <c r="E18" s="172"/>
      <c r="F18" s="172"/>
      <c r="G18" s="172"/>
    </row>
    <row r="19" spans="2:7" ht="15" customHeight="1" x14ac:dyDescent="0.2">
      <c r="B19" s="22" t="s">
        <v>211</v>
      </c>
      <c r="C19" s="23">
        <f>'💰 Calculadora Estado Financier'!D42</f>
        <v>300</v>
      </c>
      <c r="D19" s="24" t="s">
        <v>110</v>
      </c>
      <c r="E19" s="25">
        <v>200</v>
      </c>
      <c r="F19" s="3" t="s">
        <v>137</v>
      </c>
    </row>
    <row r="20" spans="2:7" ht="15" customHeight="1" x14ac:dyDescent="0.2">
      <c r="B20" s="22" t="s">
        <v>48</v>
      </c>
      <c r="C20" s="23">
        <f>'💰 Calculadora Estado Financier'!D43</f>
        <v>300</v>
      </c>
      <c r="D20" s="24" t="s">
        <v>110</v>
      </c>
      <c r="E20" s="25">
        <v>300</v>
      </c>
      <c r="F20" s="3" t="s">
        <v>137</v>
      </c>
    </row>
    <row r="21" spans="2:7" ht="15" customHeight="1" x14ac:dyDescent="0.2">
      <c r="B21" s="22" t="s">
        <v>49</v>
      </c>
      <c r="C21" s="23">
        <f>'💰 Calculadora Estado Financier'!D44</f>
        <v>500</v>
      </c>
      <c r="D21" s="24" t="s">
        <v>110</v>
      </c>
      <c r="E21" s="25">
        <v>500</v>
      </c>
      <c r="F21" s="3" t="s">
        <v>137</v>
      </c>
    </row>
    <row r="22" spans="2:7" ht="15" customHeight="1" x14ac:dyDescent="0.2">
      <c r="B22" s="22" t="s">
        <v>50</v>
      </c>
      <c r="C22" s="23">
        <f>'💰 Calculadora Estado Financier'!D45</f>
        <v>100</v>
      </c>
      <c r="D22" s="24" t="s">
        <v>110</v>
      </c>
      <c r="E22" s="25">
        <f>'💰 Calculadora Estado Financier'!D45</f>
        <v>100</v>
      </c>
      <c r="F22" s="3" t="s">
        <v>137</v>
      </c>
    </row>
    <row r="23" spans="2:7" ht="15" customHeight="1" x14ac:dyDescent="0.2">
      <c r="B23" s="22" t="s">
        <v>51</v>
      </c>
      <c r="C23" s="23">
        <f>'💰 Calculadora Estado Financier'!D46</f>
        <v>100</v>
      </c>
      <c r="D23" s="24" t="s">
        <v>110</v>
      </c>
      <c r="E23" s="25">
        <f>'💰 Calculadora Estado Financier'!D46</f>
        <v>100</v>
      </c>
      <c r="F23" s="3" t="s">
        <v>137</v>
      </c>
    </row>
    <row r="24" spans="2:7" ht="15" customHeight="1" x14ac:dyDescent="0.2">
      <c r="B24" s="22" t="s">
        <v>52</v>
      </c>
      <c r="C24" s="23">
        <f>'💰 Calculadora Estado Financier'!D47</f>
        <v>50</v>
      </c>
      <c r="D24" s="24" t="s">
        <v>110</v>
      </c>
      <c r="E24" s="25">
        <f>'💰 Calculadora Estado Financier'!D47</f>
        <v>50</v>
      </c>
      <c r="F24" s="3" t="s">
        <v>137</v>
      </c>
    </row>
    <row r="25" spans="2:7" ht="15" customHeight="1" x14ac:dyDescent="0.2">
      <c r="B25" s="22" t="s">
        <v>212</v>
      </c>
      <c r="C25" s="23">
        <f>'💰 Calculadora Estado Financier'!D48</f>
        <v>100</v>
      </c>
      <c r="D25" s="24" t="s">
        <v>110</v>
      </c>
      <c r="E25" s="25">
        <f>'💰 Calculadora Estado Financier'!D48</f>
        <v>100</v>
      </c>
      <c r="F25" s="3" t="s">
        <v>137</v>
      </c>
    </row>
    <row r="26" spans="2:7" ht="15" customHeight="1" x14ac:dyDescent="0.2">
      <c r="B26" s="22" t="s">
        <v>54</v>
      </c>
      <c r="C26" s="23">
        <f>'💰 Calculadora Estado Financier'!D49</f>
        <v>10</v>
      </c>
      <c r="D26" s="24" t="s">
        <v>110</v>
      </c>
      <c r="E26" s="25">
        <f>'💰 Calculadora Estado Financier'!D49</f>
        <v>10</v>
      </c>
      <c r="F26" s="3" t="s">
        <v>137</v>
      </c>
    </row>
    <row r="27" spans="2:7" ht="15" customHeight="1" x14ac:dyDescent="0.2">
      <c r="B27" s="210" t="s">
        <v>213</v>
      </c>
      <c r="C27" s="172"/>
      <c r="D27" s="172"/>
      <c r="E27" s="147">
        <f>SUM(C19:C26)-SUM(E19:E26)</f>
        <v>100</v>
      </c>
      <c r="F27" s="3" t="s">
        <v>137</v>
      </c>
    </row>
    <row r="28" spans="2:7" ht="24" customHeight="1" x14ac:dyDescent="0.2">
      <c r="B28" s="173" t="s">
        <v>214</v>
      </c>
      <c r="C28" s="172"/>
      <c r="D28" s="172"/>
      <c r="E28" s="172"/>
      <c r="F28" s="172"/>
    </row>
    <row r="29" spans="2:7" ht="15.75" customHeight="1" x14ac:dyDescent="0.2">
      <c r="B29" s="26" t="s">
        <v>215</v>
      </c>
      <c r="C29" s="27">
        <f>'💰 Calculadora Estado Financier'!D57</f>
        <v>4852</v>
      </c>
      <c r="D29" s="28"/>
      <c r="E29" s="29"/>
      <c r="F29" s="28"/>
    </row>
    <row r="30" spans="2:7" ht="15.75" customHeight="1" x14ac:dyDescent="0.2">
      <c r="B30" s="26" t="s">
        <v>216</v>
      </c>
      <c r="C30" s="27">
        <f>E16+E27</f>
        <v>340</v>
      </c>
      <c r="D30" s="28"/>
      <c r="E30" s="29"/>
      <c r="F30" s="28"/>
    </row>
    <row r="31" spans="2:7" ht="15.75" customHeight="1" x14ac:dyDescent="0.2">
      <c r="B31" s="26" t="s">
        <v>217</v>
      </c>
      <c r="C31" s="27">
        <f>MAX(C29-C30,0)</f>
        <v>4512</v>
      </c>
      <c r="D31" s="28"/>
      <c r="E31" s="28"/>
      <c r="F31" s="28"/>
    </row>
    <row r="32" spans="2:7" ht="15.75" customHeight="1" x14ac:dyDescent="0.2">
      <c r="B32" s="28"/>
      <c r="C32" s="28"/>
      <c r="D32" s="28"/>
      <c r="E32" s="28"/>
      <c r="F32" s="28"/>
    </row>
    <row r="33" spans="2:6" ht="24" customHeight="1" x14ac:dyDescent="0.2">
      <c r="B33" s="173" t="s">
        <v>218</v>
      </c>
      <c r="C33" s="172"/>
      <c r="D33" s="172"/>
      <c r="E33" s="172"/>
      <c r="F33" s="172"/>
    </row>
    <row r="34" spans="2:6" ht="15.75" customHeight="1" x14ac:dyDescent="0.2">
      <c r="B34" s="28" t="s">
        <v>219</v>
      </c>
      <c r="C34" s="28"/>
      <c r="D34" s="28"/>
      <c r="E34" s="28"/>
      <c r="F34" s="28"/>
    </row>
    <row r="35" spans="2:6" ht="15" customHeight="1" x14ac:dyDescent="0.2">
      <c r="B35" s="28" t="s">
        <v>220</v>
      </c>
      <c r="C35" s="27">
        <v>3000</v>
      </c>
      <c r="D35" s="28"/>
      <c r="E35" s="28"/>
      <c r="F35" s="28"/>
    </row>
    <row r="36" spans="2:6" ht="15" customHeight="1" x14ac:dyDescent="0.2">
      <c r="B36" s="28" t="s">
        <v>221</v>
      </c>
      <c r="C36" s="27">
        <f>'💰 Calculadora Estado Financier'!D66</f>
        <v>20000</v>
      </c>
      <c r="D36" s="28"/>
      <c r="E36" s="28"/>
      <c r="F36" s="28"/>
    </row>
    <row r="37" spans="2:6" ht="15" customHeight="1" x14ac:dyDescent="0.2">
      <c r="B37" s="28" t="s">
        <v>222</v>
      </c>
      <c r="C37" s="27">
        <f>C29</f>
        <v>4852</v>
      </c>
      <c r="D37" s="28"/>
      <c r="E37" s="28"/>
      <c r="F37" s="28"/>
    </row>
    <row r="38" spans="2:6" ht="15.75" customHeight="1" x14ac:dyDescent="0.2">
      <c r="B38" s="28"/>
      <c r="C38" s="28"/>
      <c r="D38" s="28"/>
      <c r="E38" s="28"/>
      <c r="F38" s="28"/>
    </row>
    <row r="39" spans="2:6" ht="15" customHeight="1" x14ac:dyDescent="0.2">
      <c r="B39" s="148" t="s">
        <v>223</v>
      </c>
      <c r="C39" s="28"/>
      <c r="D39" s="28"/>
      <c r="E39" s="28"/>
      <c r="F39" s="28"/>
    </row>
    <row r="40" spans="2:6" ht="15" customHeight="1" x14ac:dyDescent="0.2">
      <c r="B40" s="116" t="s">
        <v>224</v>
      </c>
      <c r="C40" s="117">
        <f>IFERROR(C36/C37,0)</f>
        <v>4.1220115416323164</v>
      </c>
      <c r="D40" s="28"/>
      <c r="E40" s="28"/>
      <c r="F40" s="28"/>
    </row>
    <row r="41" spans="2:6" ht="15.75" customHeight="1" x14ac:dyDescent="0.2">
      <c r="B41" s="28"/>
      <c r="C41" s="28"/>
      <c r="D41" s="28"/>
      <c r="E41" s="28"/>
      <c r="F41" s="28"/>
    </row>
    <row r="42" spans="2:6" ht="15" customHeight="1" x14ac:dyDescent="0.2">
      <c r="B42" s="148" t="s">
        <v>225</v>
      </c>
      <c r="C42" s="28"/>
      <c r="D42" s="28"/>
      <c r="E42" s="28"/>
      <c r="F42" s="28"/>
    </row>
    <row r="43" spans="2:6" ht="15" customHeight="1" x14ac:dyDescent="0.2">
      <c r="B43" s="28" t="s">
        <v>226</v>
      </c>
      <c r="C43" s="27">
        <f>C31</f>
        <v>4512</v>
      </c>
      <c r="D43" s="28"/>
      <c r="E43" s="28"/>
      <c r="F43" s="28"/>
    </row>
    <row r="44" spans="2:6" ht="15" customHeight="1" x14ac:dyDescent="0.2">
      <c r="B44" s="28" t="s">
        <v>224</v>
      </c>
      <c r="C44" s="221">
        <f>IFERROR(C36/C43,0)</f>
        <v>4.4326241134751774</v>
      </c>
      <c r="D44" s="28"/>
      <c r="E44" s="28"/>
      <c r="F44" s="28"/>
    </row>
    <row r="45" spans="2:6" ht="15.75" customHeight="1" x14ac:dyDescent="0.2">
      <c r="B45" s="28"/>
      <c r="C45" s="28"/>
      <c r="D45" s="28"/>
      <c r="E45" s="28"/>
      <c r="F45" s="28"/>
    </row>
    <row r="46" spans="2:6" ht="15.75" customHeight="1" x14ac:dyDescent="0.2">
      <c r="B46" s="28"/>
      <c r="C46" s="28"/>
      <c r="D46" s="28"/>
      <c r="E46" s="28"/>
      <c r="F46" s="28"/>
    </row>
    <row r="47" spans="2:6" ht="24" customHeight="1" x14ac:dyDescent="0.2">
      <c r="B47" s="173" t="s">
        <v>227</v>
      </c>
      <c r="C47" s="172"/>
      <c r="D47" s="172"/>
      <c r="E47" s="172"/>
      <c r="F47" s="172"/>
    </row>
    <row r="48" spans="2:6" ht="15.75" customHeight="1" x14ac:dyDescent="0.2">
      <c r="B48" s="28"/>
      <c r="C48" s="28"/>
      <c r="D48" s="28"/>
      <c r="E48" s="28"/>
      <c r="F48" s="28"/>
    </row>
    <row r="49" spans="2:6" ht="15" customHeight="1" x14ac:dyDescent="0.2">
      <c r="B49" s="28" t="s">
        <v>228</v>
      </c>
      <c r="C49" s="27">
        <v>3000</v>
      </c>
      <c r="D49" s="28"/>
      <c r="E49" s="28"/>
      <c r="F49" s="28"/>
    </row>
    <row r="50" spans="2:6" ht="15.75" customHeight="1" x14ac:dyDescent="0.2">
      <c r="B50" s="28"/>
      <c r="C50" s="28"/>
      <c r="D50" s="28"/>
      <c r="E50" s="28"/>
      <c r="F50" s="28"/>
    </row>
    <row r="51" spans="2:6" ht="15" customHeight="1" x14ac:dyDescent="0.2">
      <c r="B51" s="28" t="s">
        <v>229</v>
      </c>
      <c r="C51" s="149" t="str">
        <f>IF(C36&gt;=C49,"SI","NO")</f>
        <v>SI</v>
      </c>
      <c r="D51" s="28"/>
      <c r="E51" s="28"/>
      <c r="F51" s="28"/>
    </row>
    <row r="52" spans="2:6" ht="15" customHeight="1" x14ac:dyDescent="0.2">
      <c r="B52" s="28" t="s">
        <v>230</v>
      </c>
      <c r="C52" s="30">
        <f>IFERROR(C49/C30,0)</f>
        <v>8.8235294117647065</v>
      </c>
      <c r="D52" s="28"/>
      <c r="E52" s="28"/>
      <c r="F52" s="28"/>
    </row>
    <row r="53" spans="2:6" ht="15.75" customHeight="1" x14ac:dyDescent="0.2">
      <c r="B53" s="28"/>
      <c r="C53" s="28"/>
      <c r="D53" s="28"/>
      <c r="E53" s="28"/>
      <c r="F53" s="28"/>
    </row>
    <row r="54" spans="2:6" ht="15.75" customHeight="1" x14ac:dyDescent="0.2">
      <c r="B54" s="28"/>
      <c r="C54" s="28"/>
      <c r="D54" s="28"/>
      <c r="E54" s="28"/>
      <c r="F54" s="28"/>
    </row>
    <row r="55" spans="2:6" ht="24" customHeight="1" x14ac:dyDescent="0.2">
      <c r="B55" s="173" t="s">
        <v>231</v>
      </c>
      <c r="C55" s="172"/>
      <c r="D55" s="172"/>
      <c r="E55" s="172"/>
      <c r="F55" s="172"/>
    </row>
    <row r="56" spans="2:6" ht="15.75" customHeight="1" x14ac:dyDescent="0.2">
      <c r="B56" s="28"/>
      <c r="C56" s="28"/>
      <c r="D56" s="28"/>
      <c r="E56" s="28"/>
      <c r="F56" s="28"/>
    </row>
    <row r="57" spans="2:6" ht="15" customHeight="1" x14ac:dyDescent="0.2">
      <c r="B57" s="28" t="s">
        <v>232</v>
      </c>
      <c r="C57" s="27">
        <v>10000</v>
      </c>
      <c r="D57" s="28"/>
      <c r="E57" s="28"/>
      <c r="F57" s="28"/>
    </row>
    <row r="58" spans="2:6" ht="15.75" customHeight="1" x14ac:dyDescent="0.2">
      <c r="B58" s="28"/>
      <c r="C58" s="28"/>
      <c r="D58" s="28"/>
      <c r="E58" s="28"/>
      <c r="F58" s="28"/>
    </row>
    <row r="59" spans="2:6" ht="15" customHeight="1" x14ac:dyDescent="0.2">
      <c r="B59" s="31" t="s">
        <v>223</v>
      </c>
      <c r="C59" s="28"/>
      <c r="D59" s="28"/>
      <c r="E59" s="28"/>
      <c r="F59" s="28"/>
    </row>
    <row r="60" spans="2:6" ht="15" customHeight="1" x14ac:dyDescent="0.2">
      <c r="B60" s="28" t="s">
        <v>233</v>
      </c>
      <c r="C60" s="27">
        <f>'💰 Calculadora Estado Financier'!D58</f>
        <v>3148</v>
      </c>
      <c r="D60" s="28"/>
      <c r="E60" s="28"/>
      <c r="F60" s="28"/>
    </row>
    <row r="61" spans="2:6" ht="15" customHeight="1" x14ac:dyDescent="0.2">
      <c r="B61" s="28" t="s">
        <v>234</v>
      </c>
      <c r="C61" s="30">
        <f>IFERROR(C57/C60,0)</f>
        <v>3.1766200762388817</v>
      </c>
      <c r="D61" s="28"/>
      <c r="E61" s="28"/>
      <c r="F61" s="28"/>
    </row>
    <row r="62" spans="2:6" ht="15.75" customHeight="1" x14ac:dyDescent="0.2">
      <c r="B62" s="28"/>
      <c r="C62" s="28"/>
      <c r="D62" s="28"/>
      <c r="E62" s="28"/>
      <c r="F62" s="28"/>
    </row>
    <row r="63" spans="2:6" ht="15" customHeight="1" x14ac:dyDescent="0.2">
      <c r="B63" s="150" t="s">
        <v>235</v>
      </c>
      <c r="C63" s="28"/>
      <c r="D63" s="28"/>
      <c r="E63" s="28"/>
      <c r="F63" s="28"/>
    </row>
    <row r="64" spans="2:6" ht="15" customHeight="1" x14ac:dyDescent="0.2">
      <c r="B64" s="28" t="s">
        <v>236</v>
      </c>
      <c r="C64" s="151">
        <f>C60+C30</f>
        <v>3488</v>
      </c>
      <c r="D64" s="28"/>
      <c r="E64" s="28"/>
      <c r="F64" s="28"/>
    </row>
    <row r="65" spans="2:6" ht="15" customHeight="1" x14ac:dyDescent="0.2">
      <c r="B65" s="28" t="s">
        <v>234</v>
      </c>
      <c r="C65" s="30">
        <f>IFERROR(C57/C64,0)</f>
        <v>2.8669724770642202</v>
      </c>
      <c r="D65" s="28"/>
      <c r="E65" s="28"/>
      <c r="F65" s="28"/>
    </row>
    <row r="66" spans="2:6" ht="15.75" customHeight="1" x14ac:dyDescent="0.2">
      <c r="B66" s="28"/>
      <c r="C66" s="28"/>
      <c r="D66" s="28"/>
      <c r="E66" s="28"/>
      <c r="F66" s="28"/>
    </row>
    <row r="67" spans="2:6" ht="15.75" customHeight="1" x14ac:dyDescent="0.2">
      <c r="B67" s="28"/>
      <c r="C67" s="28"/>
      <c r="D67" s="28"/>
      <c r="E67" s="28"/>
      <c r="F67" s="28"/>
    </row>
    <row r="68" spans="2:6" ht="24" customHeight="1" x14ac:dyDescent="0.2">
      <c r="B68" s="173" t="s">
        <v>237</v>
      </c>
      <c r="C68" s="172"/>
      <c r="D68" s="172"/>
      <c r="E68" s="172"/>
      <c r="F68" s="172"/>
    </row>
    <row r="69" spans="2:6" ht="15.75" customHeight="1" x14ac:dyDescent="0.2">
      <c r="B69" s="28"/>
      <c r="C69" s="28"/>
      <c r="D69" s="28"/>
      <c r="E69" s="28"/>
      <c r="F69" s="28"/>
    </row>
    <row r="70" spans="2:6" ht="15" customHeight="1" x14ac:dyDescent="0.2">
      <c r="B70" s="28" t="s">
        <v>238</v>
      </c>
      <c r="C70" s="27">
        <f>'💰 Calculadora Estado Financier'!D10</f>
        <v>8000</v>
      </c>
      <c r="D70" s="28"/>
      <c r="E70" s="28"/>
      <c r="F70" s="28"/>
    </row>
    <row r="71" spans="2:6" ht="15" customHeight="1" x14ac:dyDescent="0.2">
      <c r="B71" s="28" t="s">
        <v>239</v>
      </c>
      <c r="C71" s="32">
        <v>0.1</v>
      </c>
      <c r="D71" s="28"/>
      <c r="E71" s="28"/>
      <c r="F71" s="28"/>
    </row>
    <row r="72" spans="2:6" ht="15.75" customHeight="1" x14ac:dyDescent="0.2">
      <c r="B72" s="28"/>
      <c r="C72" s="28"/>
      <c r="D72" s="28"/>
      <c r="E72" s="28"/>
      <c r="F72" s="28"/>
    </row>
    <row r="73" spans="2:6" ht="15" customHeight="1" x14ac:dyDescent="0.2">
      <c r="B73" s="28" t="s">
        <v>240</v>
      </c>
      <c r="C73" s="27">
        <f>C70*(1+C71)</f>
        <v>8800</v>
      </c>
      <c r="D73" s="28"/>
      <c r="E73" s="28"/>
      <c r="F73" s="28"/>
    </row>
    <row r="74" spans="2:6" ht="15" customHeight="1" x14ac:dyDescent="0.2">
      <c r="B74" s="28" t="s">
        <v>236</v>
      </c>
      <c r="C74" s="27">
        <f>C73-C31</f>
        <v>4288</v>
      </c>
      <c r="D74" s="28"/>
      <c r="E74" s="28"/>
      <c r="F74" s="28"/>
    </row>
    <row r="75" spans="2:6" ht="15.75" customHeight="1" x14ac:dyDescent="0.2">
      <c r="B75" s="28"/>
      <c r="C75" s="28"/>
      <c r="D75" s="28"/>
      <c r="E75" s="28"/>
      <c r="F75" s="28"/>
    </row>
    <row r="76" spans="2:6" ht="15.75" customHeight="1" x14ac:dyDescent="0.2">
      <c r="B76" s="28"/>
      <c r="C76" s="28"/>
      <c r="D76" s="28"/>
      <c r="E76" s="28"/>
      <c r="F76" s="28"/>
    </row>
    <row r="77" spans="2:6" ht="15.75" customHeight="1" x14ac:dyDescent="0.2">
      <c r="B77" s="28"/>
      <c r="C77" s="28"/>
      <c r="D77" s="28"/>
      <c r="E77" s="28"/>
      <c r="F77" s="28"/>
    </row>
    <row r="78" spans="2:6" ht="24" customHeight="1" x14ac:dyDescent="0.2">
      <c r="B78" s="209" t="s">
        <v>241</v>
      </c>
      <c r="C78" s="172"/>
      <c r="D78" s="172"/>
      <c r="E78" s="172"/>
      <c r="F78" s="172"/>
    </row>
    <row r="79" spans="2:6" ht="15.75" customHeight="1" x14ac:dyDescent="0.2">
      <c r="B79" s="28"/>
      <c r="C79" s="28"/>
      <c r="D79" s="28"/>
      <c r="E79" s="28"/>
      <c r="F79" s="28"/>
    </row>
    <row r="80" spans="2:6" ht="15.75" customHeight="1" x14ac:dyDescent="0.2">
      <c r="B80" s="28" t="s">
        <v>242</v>
      </c>
      <c r="C80" s="27">
        <f>'💰 Calculadora Estado Financier'!D7</f>
        <v>3000</v>
      </c>
      <c r="D80" s="28"/>
      <c r="E80" s="28"/>
      <c r="F80" s="28"/>
    </row>
    <row r="81" spans="2:6" ht="15.75" customHeight="1" x14ac:dyDescent="0.2">
      <c r="B81" s="28" t="s">
        <v>243</v>
      </c>
      <c r="C81" s="33">
        <v>173.33</v>
      </c>
      <c r="D81" s="28"/>
      <c r="E81" s="28"/>
      <c r="F81" s="28"/>
    </row>
    <row r="82" spans="2:6" ht="15.75" customHeight="1" x14ac:dyDescent="0.2">
      <c r="B82" s="28" t="s">
        <v>244</v>
      </c>
      <c r="C82" s="34">
        <f>IFERROR(C80/C81,0)</f>
        <v>17.30802515432989</v>
      </c>
      <c r="D82" s="28"/>
      <c r="E82" s="28"/>
      <c r="F82" s="28"/>
    </row>
    <row r="83" spans="2:6" ht="15.75" customHeight="1" x14ac:dyDescent="0.2">
      <c r="B83" s="28"/>
      <c r="C83" s="28"/>
      <c r="D83" s="28"/>
      <c r="E83" s="28"/>
      <c r="F83" s="28"/>
    </row>
    <row r="84" spans="2:6" ht="15.75" customHeight="1" x14ac:dyDescent="0.2">
      <c r="B84" s="28" t="s">
        <v>245</v>
      </c>
      <c r="C84" s="27">
        <v>800</v>
      </c>
      <c r="D84" s="28"/>
      <c r="E84" s="28"/>
      <c r="F84" s="28"/>
    </row>
    <row r="85" spans="2:6" ht="15.75" customHeight="1" x14ac:dyDescent="0.2">
      <c r="B85" s="28" t="s">
        <v>246</v>
      </c>
      <c r="C85" s="35">
        <f>IFERROR(C84/C82,0)</f>
        <v>46.221333333333334</v>
      </c>
      <c r="D85" s="28"/>
      <c r="E85" s="28"/>
      <c r="F85" s="28"/>
    </row>
    <row r="86" spans="2:6" ht="15.75" customHeight="1" x14ac:dyDescent="0.2">
      <c r="B86" s="28" t="s">
        <v>247</v>
      </c>
      <c r="C86" s="36" t="str">
        <f>IF(C85&lt;8,TEXT(C85,"0.0")&amp;" horas",IF(C85&lt;40,TEXT(C85/8,"0.0")&amp;" días",TEXT(C85/40,"0.0")&amp;" semanas"))</f>
        <v>01 semanas</v>
      </c>
      <c r="D86" s="28"/>
      <c r="E86" s="28"/>
      <c r="F86" s="28"/>
    </row>
    <row r="87" spans="2:6" ht="15.75" customHeight="1" x14ac:dyDescent="0.2">
      <c r="B87" s="28"/>
      <c r="C87" s="28"/>
      <c r="D87" s="28"/>
      <c r="E87" s="28"/>
      <c r="F87" s="28"/>
    </row>
    <row r="88" spans="2:6" ht="15.75" customHeight="1" x14ac:dyDescent="0.2">
      <c r="B88" s="28"/>
      <c r="C88" s="28"/>
      <c r="D88" s="28"/>
      <c r="E88" s="28"/>
      <c r="F88" s="28"/>
    </row>
    <row r="89" spans="2:6" ht="15.75" customHeight="1" x14ac:dyDescent="0.2">
      <c r="B89" s="28"/>
      <c r="C89" s="28"/>
      <c r="D89" s="28"/>
      <c r="E89" s="28"/>
      <c r="F89" s="28"/>
    </row>
    <row r="90" spans="2:6" ht="15.75" customHeight="1" x14ac:dyDescent="0.2">
      <c r="B90" s="28"/>
      <c r="C90" s="28"/>
      <c r="D90" s="28"/>
      <c r="E90" s="28"/>
      <c r="F90" s="28"/>
    </row>
    <row r="91" spans="2:6" ht="15.75" customHeight="1" x14ac:dyDescent="0.2">
      <c r="B91" s="28"/>
      <c r="C91" s="28"/>
      <c r="D91" s="28"/>
      <c r="E91" s="28"/>
      <c r="F91" s="28"/>
    </row>
    <row r="92" spans="2:6" ht="15.75" customHeight="1" x14ac:dyDescent="0.2"/>
    <row r="93" spans="2:6" ht="15.75" customHeight="1" x14ac:dyDescent="0.2"/>
    <row r="94" spans="2:6" ht="15.75" customHeight="1" x14ac:dyDescent="0.2"/>
    <row r="95" spans="2:6" ht="15.75" customHeight="1" x14ac:dyDescent="0.2"/>
    <row r="96" spans="2: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B78:F78"/>
    <mergeCell ref="B33:F33"/>
    <mergeCell ref="B28:F28"/>
    <mergeCell ref="B27:D27"/>
    <mergeCell ref="B18:G18"/>
    <mergeCell ref="B68:F68"/>
    <mergeCell ref="B2:G2"/>
    <mergeCell ref="B10:G10"/>
    <mergeCell ref="B55:F55"/>
    <mergeCell ref="B47:F47"/>
    <mergeCell ref="B5:G5"/>
    <mergeCell ref="B16:D16"/>
    <mergeCell ref="B6:G6"/>
  </mergeCell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19"/>
  <sheetViews>
    <sheetView showGridLines="0" topLeftCell="A3" zoomScaleNormal="100" workbookViewId="0">
      <selection activeCell="L23" sqref="L23"/>
    </sheetView>
  </sheetViews>
  <sheetFormatPr baseColWidth="10" defaultColWidth="8.83203125" defaultRowHeight="15" x14ac:dyDescent="0.2"/>
  <cols>
    <col min="1" max="1" width="3" customWidth="1"/>
    <col min="2" max="2" width="27.1640625" customWidth="1"/>
    <col min="3" max="3" width="16" customWidth="1"/>
    <col min="4" max="4" width="18" customWidth="1"/>
    <col min="5" max="5" width="16" customWidth="1"/>
    <col min="6" max="6" width="28" customWidth="1"/>
    <col min="7" max="7" width="16" customWidth="1"/>
    <col min="8" max="8" width="3" customWidth="1"/>
    <col min="9" max="9" width="18.1640625" customWidth="1"/>
  </cols>
  <sheetData>
    <row r="2" spans="2:10" ht="29" customHeight="1" x14ac:dyDescent="0.2">
      <c r="B2" s="216" t="s">
        <v>248</v>
      </c>
      <c r="C2" s="215"/>
      <c r="D2" s="215"/>
      <c r="E2" s="215"/>
      <c r="F2" s="215"/>
      <c r="G2" s="215"/>
    </row>
    <row r="4" spans="2:10" x14ac:dyDescent="0.2">
      <c r="B4" s="217" t="s">
        <v>249</v>
      </c>
      <c r="C4" s="215"/>
      <c r="D4" s="214" t="s">
        <v>250</v>
      </c>
      <c r="E4" s="215"/>
      <c r="F4" s="217" t="s">
        <v>251</v>
      </c>
      <c r="G4" s="215"/>
    </row>
    <row r="5" spans="2:10" ht="17" customHeight="1" x14ac:dyDescent="0.2">
      <c r="B5" s="218">
        <f>'💰 Calculadora Estado Financier'!D10</f>
        <v>8000</v>
      </c>
      <c r="C5" s="219"/>
      <c r="D5" s="218">
        <f>'🔮 Simulador'!C29</f>
        <v>4852</v>
      </c>
      <c r="E5" s="219"/>
      <c r="F5" s="218">
        <f>'💰 Calculadora Estado Financier'!D58</f>
        <v>3148</v>
      </c>
      <c r="G5" s="219"/>
    </row>
    <row r="8" spans="2:10" x14ac:dyDescent="0.2">
      <c r="B8" s="217" t="s">
        <v>252</v>
      </c>
      <c r="C8" s="215"/>
      <c r="D8" s="214" t="s">
        <v>253</v>
      </c>
      <c r="E8" s="215"/>
      <c r="F8" s="217" t="s">
        <v>254</v>
      </c>
      <c r="G8" s="215"/>
    </row>
    <row r="9" spans="2:10" ht="17" customHeight="1" x14ac:dyDescent="0.2">
      <c r="B9" s="220">
        <f>'🔮 Simulador'!C40</f>
        <v>4.1220115416323164</v>
      </c>
      <c r="C9" s="219"/>
      <c r="D9" s="220">
        <f>'🔮 Simulador'!C44</f>
        <v>4.4326241134751774</v>
      </c>
      <c r="E9" s="219"/>
      <c r="F9" s="218">
        <f>'🔮 Simulador'!C30</f>
        <v>340</v>
      </c>
      <c r="G9" s="219"/>
    </row>
    <row r="13" spans="2:10" ht="16" customHeight="1" x14ac:dyDescent="0.2">
      <c r="B13" s="38" t="s">
        <v>255</v>
      </c>
      <c r="F13" s="37" t="s">
        <v>256</v>
      </c>
    </row>
    <row r="14" spans="2:10" x14ac:dyDescent="0.2">
      <c r="B14" s="1" t="s">
        <v>101</v>
      </c>
      <c r="C14" s="1" t="s">
        <v>257</v>
      </c>
      <c r="F14" s="1" t="s">
        <v>101</v>
      </c>
      <c r="G14" s="1" t="s">
        <v>257</v>
      </c>
    </row>
    <row r="15" spans="2:10" x14ac:dyDescent="0.2">
      <c r="B15" s="5" t="s">
        <v>249</v>
      </c>
      <c r="C15" s="9">
        <f>'💰 Calculadora Estado Financier'!D10</f>
        <v>8000</v>
      </c>
      <c r="F15" s="154" t="s">
        <v>258</v>
      </c>
      <c r="G15" s="155">
        <f>'💰 Calculadora Estado Financier'!D21</f>
        <v>1987</v>
      </c>
      <c r="H15" s="3"/>
      <c r="I15" s="3"/>
    </row>
    <row r="16" spans="2:10" x14ac:dyDescent="0.2">
      <c r="B16" s="5" t="s">
        <v>259</v>
      </c>
      <c r="C16" s="9">
        <f>'🔮 Simulador'!C29</f>
        <v>4852</v>
      </c>
      <c r="F16" s="154" t="s">
        <v>260</v>
      </c>
      <c r="G16" s="155">
        <f>'💰 Calculadora Estado Financier'!D39</f>
        <v>770</v>
      </c>
      <c r="H16" s="3"/>
      <c r="I16" s="162" t="s">
        <v>261</v>
      </c>
      <c r="J16" s="163"/>
    </row>
    <row r="17" spans="2:9" x14ac:dyDescent="0.2">
      <c r="B17" s="5" t="s">
        <v>262</v>
      </c>
      <c r="C17" s="9">
        <f>'🔮 Simulador'!C31</f>
        <v>4512</v>
      </c>
      <c r="F17" s="152" t="s">
        <v>263</v>
      </c>
      <c r="G17" s="153">
        <f>'💰 Calculadora Estado Financier'!D29</f>
        <v>635</v>
      </c>
      <c r="H17" s="3"/>
      <c r="I17" s="3"/>
    </row>
    <row r="18" spans="2:9" x14ac:dyDescent="0.2">
      <c r="B18" s="5" t="s">
        <v>264</v>
      </c>
      <c r="C18" s="9">
        <f>'💰 Calculadora Estado Financier'!D58</f>
        <v>3148</v>
      </c>
      <c r="F18" s="152" t="s">
        <v>265</v>
      </c>
      <c r="G18" s="153">
        <f>'💰 Calculadora Estado Financier'!D50</f>
        <v>1460</v>
      </c>
      <c r="H18" s="3"/>
      <c r="I18" s="3"/>
    </row>
    <row r="19" spans="2:9" x14ac:dyDescent="0.2">
      <c r="B19" s="5" t="s">
        <v>266</v>
      </c>
      <c r="C19" s="9">
        <f>'🔮 Simulador'!C30</f>
        <v>340</v>
      </c>
      <c r="F19" s="2"/>
    </row>
  </sheetData>
  <mergeCells count="13">
    <mergeCell ref="B9:C9"/>
    <mergeCell ref="D9:E9"/>
    <mergeCell ref="B8:C8"/>
    <mergeCell ref="B4:C4"/>
    <mergeCell ref="F9:G9"/>
    <mergeCell ref="F8:G8"/>
    <mergeCell ref="D8:E8"/>
    <mergeCell ref="B2:G2"/>
    <mergeCell ref="F4:G4"/>
    <mergeCell ref="B5:C5"/>
    <mergeCell ref="F5:G5"/>
    <mergeCell ref="D5:E5"/>
    <mergeCell ref="D4:E4"/>
  </mergeCells>
  <pageMargins left="0.75" right="0.75" top="1" bottom="1" header="0.5" footer="0.5"/>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29"/>
  <sheetViews>
    <sheetView showGridLines="0" topLeftCell="A16" workbookViewId="0">
      <selection activeCell="E16" sqref="E16"/>
    </sheetView>
  </sheetViews>
  <sheetFormatPr baseColWidth="10" defaultColWidth="8.83203125" defaultRowHeight="15" x14ac:dyDescent="0.2"/>
  <cols>
    <col min="1" max="1" width="3" style="47" customWidth="1"/>
    <col min="2" max="2" width="100" style="47" customWidth="1"/>
    <col min="3" max="3" width="3" style="47" customWidth="1"/>
    <col min="4" max="4" width="8.83203125" style="47" customWidth="1"/>
    <col min="5" max="16384" width="8.83203125" style="47"/>
  </cols>
  <sheetData>
    <row r="2" spans="2:2" ht="35" customHeight="1" x14ac:dyDescent="0.2">
      <c r="B2" s="156" t="s">
        <v>267</v>
      </c>
    </row>
    <row r="3" spans="2:2" ht="20" customHeight="1" x14ac:dyDescent="0.2"/>
    <row r="4" spans="2:2" ht="17" customHeight="1" x14ac:dyDescent="0.2">
      <c r="B4" s="93" t="s">
        <v>268</v>
      </c>
    </row>
    <row r="5" spans="2:2" ht="16" customHeight="1" x14ac:dyDescent="0.2">
      <c r="B5" s="92" t="s">
        <v>269</v>
      </c>
    </row>
    <row r="6" spans="2:2" ht="20" customHeight="1" x14ac:dyDescent="0.2"/>
    <row r="7" spans="2:2" ht="18" customHeight="1" x14ac:dyDescent="0.2">
      <c r="B7" s="91" t="s">
        <v>270</v>
      </c>
    </row>
    <row r="8" spans="2:2" ht="10" customHeight="1" x14ac:dyDescent="0.2"/>
    <row r="9" spans="2:2" ht="16" customHeight="1" x14ac:dyDescent="0.2">
      <c r="B9" s="90" t="s">
        <v>271</v>
      </c>
    </row>
    <row r="10" spans="2:2" x14ac:dyDescent="0.2">
      <c r="B10" s="88" t="s">
        <v>272</v>
      </c>
    </row>
    <row r="11" spans="2:2" x14ac:dyDescent="0.2">
      <c r="B11" s="88" t="s">
        <v>273</v>
      </c>
    </row>
    <row r="12" spans="2:2" x14ac:dyDescent="0.2">
      <c r="B12" s="89" t="s">
        <v>274</v>
      </c>
    </row>
    <row r="13" spans="2:2" x14ac:dyDescent="0.2">
      <c r="B13" s="88" t="s">
        <v>275</v>
      </c>
    </row>
    <row r="14" spans="2:2" ht="25" customHeight="1" x14ac:dyDescent="0.2"/>
    <row r="15" spans="2:2" ht="5" customHeight="1" x14ac:dyDescent="0.2">
      <c r="B15" s="86" t="s">
        <v>276</v>
      </c>
    </row>
    <row r="16" spans="2:2" ht="25" customHeight="1" x14ac:dyDescent="0.2"/>
    <row r="17" spans="2:2" ht="30" customHeight="1" x14ac:dyDescent="0.2">
      <c r="B17" s="157" t="s">
        <v>277</v>
      </c>
    </row>
    <row r="18" spans="2:2" ht="15" customHeight="1" x14ac:dyDescent="0.2"/>
    <row r="19" spans="2:2" ht="380" customHeight="1" x14ac:dyDescent="0.2">
      <c r="B19" s="87" t="s">
        <v>278</v>
      </c>
    </row>
    <row r="20" spans="2:2" ht="10" customHeight="1" x14ac:dyDescent="0.2"/>
    <row r="21" spans="2:2" x14ac:dyDescent="0.2">
      <c r="B21" s="160" t="s">
        <v>279</v>
      </c>
    </row>
    <row r="22" spans="2:2" ht="30" customHeight="1" x14ac:dyDescent="0.2"/>
    <row r="23" spans="2:2" ht="5" customHeight="1" x14ac:dyDescent="0.2">
      <c r="B23" s="86" t="s">
        <v>276</v>
      </c>
    </row>
    <row r="24" spans="2:2" ht="25" customHeight="1" x14ac:dyDescent="0.2"/>
    <row r="25" spans="2:2" ht="30" customHeight="1" x14ac:dyDescent="0.2">
      <c r="B25" s="158" t="s">
        <v>280</v>
      </c>
    </row>
    <row r="26" spans="2:2" ht="15" customHeight="1" x14ac:dyDescent="0.2"/>
    <row r="27" spans="2:2" ht="409" customHeight="1" x14ac:dyDescent="0.2">
      <c r="B27" s="85" t="s">
        <v>281</v>
      </c>
    </row>
    <row r="28" spans="2:2" ht="10" customHeight="1" x14ac:dyDescent="0.2"/>
    <row r="29" spans="2:2" x14ac:dyDescent="0.2">
      <c r="B29" s="159" t="s">
        <v>282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 BIENVENIDA</vt:lpstr>
      <vt:lpstr>📥 Importación ING 2024</vt:lpstr>
      <vt:lpstr>💰 Calculadora Estado Financier</vt:lpstr>
      <vt:lpstr>📊 Presupuesto - P&amp;L</vt:lpstr>
      <vt:lpstr>🔮 Simulador</vt:lpstr>
      <vt:lpstr>Dashboard</vt:lpstr>
      <vt:lpstr>Prompts 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Manuel Del Campo</cp:lastModifiedBy>
  <dcterms:created xsi:type="dcterms:W3CDTF">2026-03-10T11:05:23Z</dcterms:created>
  <dcterms:modified xsi:type="dcterms:W3CDTF">2026-06-08T10:10:10Z</dcterms:modified>
</cp:coreProperties>
</file>